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336" yWindow="0" windowWidth="23256" windowHeight="13176" tabRatio="1000" activeTab="3"/>
  </bookViews>
  <sheets>
    <sheet name="Cover Page" sheetId="20" r:id="rId1"/>
    <sheet name="Fee Breakdown" sheetId="4" r:id="rId2"/>
    <sheet name="Summary" sheetId="5" r:id="rId3"/>
    <sheet name="General Operations" sheetId="6" r:id="rId4"/>
    <sheet name="Activities &amp; Events" sheetId="7" r:id="rId5"/>
    <sheet name="Communications" sheetId="8" r:id="rId6"/>
    <sheet name="Elected Rep" sheetId="10" r:id="rId7"/>
    <sheet name="Executive" sheetId="11" r:id="rId8"/>
    <sheet name="Internal-External" sheetId="12" r:id="rId9"/>
    <sheet name="Finance" sheetId="13" r:id="rId10"/>
    <sheet name="DriveU" sheetId="14" r:id="rId11"/>
    <sheet name="Golden X Inn" sheetId="17" r:id="rId12"/>
    <sheet name="Info Desk- Maritime Bus" sheetId="19" r:id="rId13"/>
    <sheet name="Clothing Store" sheetId="18" r:id="rId14"/>
    <sheet name="Honorarium" sheetId="16" r:id="rId15"/>
    <sheet name="Appendix" sheetId="15" r:id="rId16"/>
    <sheet name="Sheet1" sheetId="21" r:id="rId17"/>
  </sheets>
  <definedNames>
    <definedName name="_xlnm.Print_Area" localSheetId="15">Appendix!$A$1:$B$53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5" l="1"/>
  <c r="E37" i="15"/>
  <c r="E28" i="15"/>
  <c r="E26" i="15"/>
  <c r="E10" i="15"/>
  <c r="F18" i="18"/>
  <c r="F19" i="19"/>
  <c r="F9" i="19"/>
  <c r="G47" i="17"/>
  <c r="G45" i="17"/>
  <c r="G20" i="14"/>
  <c r="G8" i="14"/>
  <c r="F13" i="13"/>
  <c r="F53" i="12"/>
  <c r="F51" i="12"/>
  <c r="F46" i="12"/>
  <c r="F33" i="12"/>
  <c r="F20" i="12"/>
  <c r="F13" i="12"/>
  <c r="F26" i="11"/>
  <c r="F17" i="11"/>
  <c r="F26" i="10"/>
  <c r="F24" i="10"/>
  <c r="F15" i="10"/>
  <c r="F8" i="8"/>
  <c r="F11" i="8"/>
  <c r="F42" i="8"/>
  <c r="F40" i="8"/>
  <c r="F29" i="8"/>
  <c r="F19" i="8"/>
  <c r="F113" i="7"/>
  <c r="F112" i="7"/>
  <c r="E15" i="6"/>
  <c r="E7" i="6"/>
  <c r="E38" i="5"/>
  <c r="E20" i="5"/>
  <c r="D9" i="19"/>
  <c r="C25" i="4"/>
  <c r="C24" i="4"/>
  <c r="C23" i="4"/>
  <c r="C9" i="4"/>
  <c r="C14" i="4"/>
  <c r="C18" i="4"/>
  <c r="C17" i="4"/>
  <c r="C16" i="4"/>
  <c r="C20" i="4"/>
  <c r="F64" i="12"/>
  <c r="D13" i="12"/>
  <c r="F10" i="12"/>
  <c r="F23" i="7"/>
  <c r="F46" i="7"/>
  <c r="F65" i="7"/>
  <c r="F102" i="7"/>
  <c r="F110" i="7"/>
  <c r="F83" i="7"/>
  <c r="F31" i="7"/>
  <c r="F53" i="7"/>
  <c r="F90" i="7"/>
  <c r="F73" i="7"/>
  <c r="F85" i="7"/>
  <c r="E20" i="6"/>
  <c r="G7" i="5"/>
  <c r="E40" i="6"/>
  <c r="G25" i="5"/>
  <c r="G26" i="5"/>
  <c r="G31" i="5"/>
  <c r="F30" i="12"/>
  <c r="G33" i="5"/>
  <c r="F35" i="8"/>
  <c r="F32" i="8"/>
  <c r="G27" i="5"/>
  <c r="G35" i="5"/>
  <c r="G29" i="5"/>
  <c r="G34" i="5"/>
  <c r="G36" i="5"/>
  <c r="G13" i="17"/>
  <c r="G16" i="5"/>
  <c r="G8" i="5"/>
  <c r="G15" i="5"/>
  <c r="G18" i="5"/>
  <c r="F7" i="8"/>
  <c r="G9" i="5"/>
  <c r="G17" i="5"/>
  <c r="G20" i="5"/>
  <c r="E42" i="6"/>
  <c r="G32" i="5"/>
  <c r="F11" i="10"/>
  <c r="G28" i="5"/>
  <c r="E13" i="17"/>
  <c r="G22" i="14"/>
  <c r="D20" i="12"/>
  <c r="C49" i="15"/>
  <c r="D35" i="8"/>
  <c r="E51" i="15"/>
  <c r="F20" i="18"/>
  <c r="F20" i="19"/>
  <c r="D33" i="12"/>
  <c r="F114" i="7"/>
  <c r="F104" i="7"/>
  <c r="D90" i="7"/>
  <c r="F67" i="7"/>
  <c r="F48" i="7"/>
  <c r="F25" i="7"/>
  <c r="E65" i="16"/>
  <c r="D21" i="16"/>
  <c r="D29" i="16"/>
  <c r="D22" i="16"/>
  <c r="D36" i="16"/>
  <c r="D37" i="16"/>
  <c r="D38" i="16"/>
  <c r="D9" i="10"/>
  <c r="D39" i="16"/>
  <c r="D40" i="16"/>
  <c r="D43" i="16"/>
  <c r="D44" i="16"/>
  <c r="D32" i="16"/>
  <c r="D33" i="16"/>
  <c r="D49" i="16"/>
  <c r="D50" i="16"/>
  <c r="D51" i="16"/>
  <c r="D52" i="16"/>
  <c r="D54" i="16"/>
  <c r="D55" i="16"/>
  <c r="D56" i="16"/>
  <c r="D57" i="16"/>
  <c r="D61" i="16"/>
  <c r="D62" i="16"/>
  <c r="D63" i="16"/>
  <c r="D23" i="16"/>
  <c r="D24" i="16"/>
  <c r="D25" i="16"/>
  <c r="D26" i="16"/>
  <c r="D27" i="16"/>
  <c r="D28" i="16"/>
  <c r="D65" i="16"/>
  <c r="C26" i="15"/>
  <c r="D40" i="6"/>
  <c r="E45" i="17"/>
  <c r="E47" i="17"/>
  <c r="E20" i="14"/>
  <c r="E8" i="14"/>
  <c r="E22" i="14"/>
  <c r="D13" i="13"/>
  <c r="D17" i="13"/>
  <c r="E33" i="5"/>
  <c r="D64" i="12"/>
  <c r="D46" i="12"/>
  <c r="D51" i="12"/>
  <c r="D53" i="12"/>
  <c r="D17" i="11"/>
  <c r="D26" i="11"/>
  <c r="E29" i="5"/>
  <c r="D15" i="10"/>
  <c r="D24" i="10"/>
  <c r="D26" i="10"/>
  <c r="D9" i="7"/>
  <c r="D31" i="7"/>
  <c r="D112" i="7"/>
  <c r="E8" i="5"/>
  <c r="D23" i="7"/>
  <c r="D46" i="7"/>
  <c r="D65" i="7"/>
  <c r="D110" i="7"/>
  <c r="D102" i="7"/>
  <c r="D113" i="7"/>
  <c r="D104" i="7"/>
  <c r="D67" i="7"/>
  <c r="D48" i="7"/>
  <c r="C37" i="15"/>
  <c r="D8" i="8"/>
  <c r="C10" i="15"/>
  <c r="D7" i="8"/>
  <c r="D29" i="8"/>
  <c r="D32" i="8"/>
  <c r="D19" i="8"/>
  <c r="D40" i="8"/>
  <c r="D18" i="18"/>
  <c r="E36" i="5"/>
  <c r="D19" i="19"/>
  <c r="E35" i="5"/>
  <c r="E28" i="5"/>
  <c r="E27" i="5"/>
  <c r="E25" i="5"/>
  <c r="E18" i="5"/>
  <c r="E15" i="5"/>
  <c r="D11" i="8"/>
  <c r="E9" i="5"/>
  <c r="D15" i="6"/>
  <c r="E7" i="5"/>
  <c r="C51" i="15"/>
  <c r="C28" i="15"/>
  <c r="D42" i="8"/>
  <c r="D114" i="7"/>
  <c r="D25" i="7"/>
  <c r="D42" i="6"/>
  <c r="D20" i="19"/>
  <c r="D20" i="18"/>
  <c r="F36" i="12"/>
  <c r="F67" i="12"/>
  <c r="F68" i="12"/>
  <c r="G30" i="5"/>
  <c r="G38" i="5"/>
  <c r="G40" i="5"/>
  <c r="D36" i="12"/>
  <c r="D67" i="12"/>
  <c r="D68" i="12"/>
  <c r="E40" i="5"/>
</calcChain>
</file>

<file path=xl/sharedStrings.xml><?xml version="1.0" encoding="utf-8"?>
<sst xmlns="http://schemas.openxmlformats.org/spreadsheetml/2006/main" count="617" uniqueCount="352">
  <si>
    <t>Student Union Breakdown on General Fees</t>
  </si>
  <si>
    <t>Percentage Increase</t>
  </si>
  <si>
    <t>Dollar Increase</t>
  </si>
  <si>
    <t xml:space="preserve">Proposed Fee per student </t>
  </si>
  <si>
    <t>Total Student Fee Revenue Projected</t>
  </si>
  <si>
    <t>Dedicated Money</t>
  </si>
  <si>
    <t>WUSC</t>
  </si>
  <si>
    <t>Athletics</t>
  </si>
  <si>
    <t>Net Income/(Loss)</t>
  </si>
  <si>
    <t>Total Expenses</t>
  </si>
  <si>
    <t>DriveU</t>
  </si>
  <si>
    <t>Finance</t>
  </si>
  <si>
    <t>Executive</t>
  </si>
  <si>
    <t>Elected Representative</t>
  </si>
  <si>
    <t>Communications</t>
  </si>
  <si>
    <t>Activities &amp; Events</t>
  </si>
  <si>
    <t>General</t>
  </si>
  <si>
    <t>0000</t>
  </si>
  <si>
    <t>Expenses</t>
  </si>
  <si>
    <t>Total Revenues</t>
  </si>
  <si>
    <t>Student Executive</t>
  </si>
  <si>
    <t>Revenues</t>
  </si>
  <si>
    <t>Notes</t>
  </si>
  <si>
    <t>Budget</t>
  </si>
  <si>
    <t>Summary</t>
  </si>
  <si>
    <t>Capital Investment Expenditure</t>
  </si>
  <si>
    <t>Salaries and Benefits</t>
  </si>
  <si>
    <t>Repairs &amp; Maintenance</t>
  </si>
  <si>
    <t>Association fees</t>
  </si>
  <si>
    <t>Campus Trust</t>
  </si>
  <si>
    <t>Professional Development</t>
  </si>
  <si>
    <t>Interest</t>
  </si>
  <si>
    <t>Lease - Photocopier</t>
  </si>
  <si>
    <t>Insurance</t>
  </si>
  <si>
    <t>Donations - General</t>
  </si>
  <si>
    <t>Depreciation-Equipment</t>
  </si>
  <si>
    <t>Bank Service Charges</t>
  </si>
  <si>
    <t>Bad Debt Expense</t>
  </si>
  <si>
    <t>Annual Giving</t>
  </si>
  <si>
    <t>Health and Dental Insurance Premiums</t>
  </si>
  <si>
    <t>Audit Fees</t>
  </si>
  <si>
    <t>Conference</t>
  </si>
  <si>
    <t>Vending/ Pop Machines</t>
  </si>
  <si>
    <t>Bank Machines</t>
  </si>
  <si>
    <t>Pepsi Sponsorship</t>
  </si>
  <si>
    <t>Rentals and Table Space</t>
  </si>
  <si>
    <t>Health &amp; Dental Insurance Premiums</t>
  </si>
  <si>
    <t>Student Fees</t>
  </si>
  <si>
    <t>General Operations</t>
  </si>
  <si>
    <t>Total Activities Expenses</t>
  </si>
  <si>
    <t>Total Activities Revenues</t>
  </si>
  <si>
    <t>Net Income</t>
  </si>
  <si>
    <t>Senior Pres/VP Operations</t>
  </si>
  <si>
    <t>Wages</t>
  </si>
  <si>
    <t xml:space="preserve">Rental </t>
  </si>
  <si>
    <t>Decorations</t>
  </si>
  <si>
    <t>Food Service</t>
  </si>
  <si>
    <t>Liquor Expense</t>
  </si>
  <si>
    <t>Bar Staff</t>
  </si>
  <si>
    <t>Security</t>
  </si>
  <si>
    <t>Production</t>
  </si>
  <si>
    <t>Bands &amp; Entertainment</t>
  </si>
  <si>
    <t>Total Revenue</t>
  </si>
  <si>
    <t>Liquor Sales</t>
  </si>
  <si>
    <t>Tickets</t>
  </si>
  <si>
    <t>Revenue</t>
  </si>
  <si>
    <t>Graduation</t>
  </si>
  <si>
    <t>Printing - Tickets</t>
  </si>
  <si>
    <t>Supplies</t>
  </si>
  <si>
    <t xml:space="preserve">Revenue </t>
  </si>
  <si>
    <t>X-Ring</t>
  </si>
  <si>
    <t>O-Crew Appreciation</t>
  </si>
  <si>
    <t>International Week</t>
  </si>
  <si>
    <t>O-Crew Supplies</t>
  </si>
  <si>
    <t>O-Crew Chairs</t>
  </si>
  <si>
    <t>Rental</t>
  </si>
  <si>
    <t>Printing-Tickets</t>
  </si>
  <si>
    <t>Frosh Kit Products</t>
  </si>
  <si>
    <t>Frosh Kits/Tkts</t>
  </si>
  <si>
    <t>Labatt Sponsorship</t>
  </si>
  <si>
    <t>Sponsorship</t>
  </si>
  <si>
    <t>Frosh Week</t>
  </si>
  <si>
    <t>COCA Conference</t>
  </si>
  <si>
    <t>Sub-Executive Appreciation</t>
  </si>
  <si>
    <t>Rentals</t>
  </si>
  <si>
    <t xml:space="preserve">Printing - Tickets </t>
  </si>
  <si>
    <t>Ticket Sales</t>
  </si>
  <si>
    <t xml:space="preserve"> Activities and Events</t>
  </si>
  <si>
    <t>Total Expense</t>
  </si>
  <si>
    <t>Printing &amp; Publication</t>
  </si>
  <si>
    <t>Calendar</t>
  </si>
  <si>
    <t>Expenses - Appendix B</t>
  </si>
  <si>
    <t>Xaverian Weekly</t>
  </si>
  <si>
    <t>Expenses - Appendix A</t>
  </si>
  <si>
    <t>CFXU Radio</t>
  </si>
  <si>
    <t>Total Publicity Expense</t>
  </si>
  <si>
    <t>Contract Phototgrapher</t>
  </si>
  <si>
    <t>Marketing Team</t>
  </si>
  <si>
    <t>Publications and Printing</t>
  </si>
  <si>
    <t>Operations</t>
  </si>
  <si>
    <t>Publicity</t>
  </si>
  <si>
    <t>Total General Expense</t>
  </si>
  <si>
    <t>Equipment</t>
  </si>
  <si>
    <t>Sub-Exec Appreciation</t>
  </si>
  <si>
    <t>Technological Development</t>
  </si>
  <si>
    <t>Advertising</t>
  </si>
  <si>
    <t>Late Night Study Space</t>
  </si>
  <si>
    <t>Honorarium</t>
  </si>
  <si>
    <t>Net Expenses</t>
  </si>
  <si>
    <t>Telephone</t>
  </si>
  <si>
    <t>Advocate Honorarium (3)</t>
  </si>
  <si>
    <t>Total Elected Representative Expense</t>
  </si>
  <si>
    <t>Total OER Expenses</t>
  </si>
  <si>
    <t>Senior Class President/VP</t>
  </si>
  <si>
    <t>Senators (5)</t>
  </si>
  <si>
    <t>BOG (2)</t>
  </si>
  <si>
    <t>Other Elected Representative</t>
  </si>
  <si>
    <t>Election Expenses</t>
  </si>
  <si>
    <t>Elections</t>
  </si>
  <si>
    <t>Total Council Expenses</t>
  </si>
  <si>
    <t>T-Shirts</t>
  </si>
  <si>
    <t>Sub-exec appreciation</t>
  </si>
  <si>
    <t>Training</t>
  </si>
  <si>
    <t>Chair of Council</t>
  </si>
  <si>
    <t>Returning Officer (2)</t>
  </si>
  <si>
    <t>Chief Returning Officer</t>
  </si>
  <si>
    <t>Deputy Chair</t>
  </si>
  <si>
    <t>Council Operations</t>
    <phoneticPr fontId="0" type="noConversion"/>
  </si>
  <si>
    <t>Council</t>
  </si>
  <si>
    <t>Students' Union Elected Representative</t>
  </si>
  <si>
    <t>Total Executive Expense</t>
  </si>
  <si>
    <t>Total CASA Expense</t>
  </si>
  <si>
    <t>Conference Expense</t>
  </si>
  <si>
    <t>Membership</t>
  </si>
  <si>
    <t>CASA</t>
  </si>
  <si>
    <t>Transition Training</t>
  </si>
  <si>
    <t>Executive Training</t>
  </si>
  <si>
    <t>Awards Banquet</t>
  </si>
  <si>
    <t>Awards</t>
  </si>
  <si>
    <t>Total General Expenses</t>
  </si>
  <si>
    <t>Postage</t>
  </si>
  <si>
    <t>Exec Operations</t>
  </si>
  <si>
    <t>Water Coolers</t>
  </si>
  <si>
    <t>Cell Phones</t>
  </si>
  <si>
    <t>Printing</t>
  </si>
  <si>
    <t>Honorarium (7)</t>
  </si>
  <si>
    <t>Food</t>
  </si>
  <si>
    <t>Equity Operations</t>
  </si>
  <si>
    <t>Students' Union Executive</t>
  </si>
  <si>
    <t>House President Training</t>
  </si>
  <si>
    <t>Off Campus Expense</t>
  </si>
  <si>
    <t>Off Campus Leaders</t>
  </si>
  <si>
    <t>Off-Campus Shirts</t>
  </si>
  <si>
    <t>Off Campus</t>
  </si>
  <si>
    <t>VP Honorarium (14)</t>
  </si>
  <si>
    <t>Allocations</t>
  </si>
  <si>
    <t>Society Coordinator</t>
  </si>
  <si>
    <t>Societies Expense</t>
  </si>
  <si>
    <t>Commissions</t>
  </si>
  <si>
    <t>Sponsorship Coordinator</t>
  </si>
  <si>
    <t>House Accounts Coordinator</t>
  </si>
  <si>
    <t>Office Supplies</t>
  </si>
  <si>
    <t>Registration</t>
  </si>
  <si>
    <t>Vechicle Depreciation</t>
    <phoneticPr fontId="0" type="noConversion"/>
  </si>
  <si>
    <t>Gas</t>
  </si>
  <si>
    <t>Other Sponsorship</t>
  </si>
  <si>
    <t>Website</t>
  </si>
  <si>
    <t>Staff Honorarium</t>
  </si>
  <si>
    <t>Editor Honorarium</t>
  </si>
  <si>
    <t>Canadian Uni. Press Fee</t>
  </si>
  <si>
    <t>Depreciation/Equipment</t>
  </si>
  <si>
    <t>Online Advertising</t>
  </si>
  <si>
    <t>Appendix B- Xaverian Weekly: 2300</t>
  </si>
  <si>
    <t>Summer Staff Honorarium</t>
  </si>
  <si>
    <t>Finance &amp; Ads Manager</t>
  </si>
  <si>
    <t>Station Manager</t>
  </si>
  <si>
    <t>License Fees</t>
  </si>
  <si>
    <t>Repairs/Maintenance</t>
  </si>
  <si>
    <t>Commision</t>
  </si>
  <si>
    <t>Appendix A- CFXU: 2200</t>
  </si>
  <si>
    <t>Appendix</t>
  </si>
  <si>
    <t>Total</t>
  </si>
  <si>
    <t xml:space="preserve"> - Sponsorship Coordinator</t>
  </si>
  <si>
    <t xml:space="preserve"> - House Accounts Coordinator</t>
  </si>
  <si>
    <t xml:space="preserve"> - Society Coordinator</t>
  </si>
  <si>
    <t xml:space="preserve"> - House Cup Coordinator</t>
  </si>
  <si>
    <t xml:space="preserve"> - Research Officers (2)</t>
  </si>
  <si>
    <t xml:space="preserve"> - Senior Class VP</t>
  </si>
  <si>
    <t xml:space="preserve"> - Senior Class President</t>
  </si>
  <si>
    <t xml:space="preserve"> - Senators (5)</t>
  </si>
  <si>
    <t xml:space="preserve"> -BOG (2)</t>
  </si>
  <si>
    <t xml:space="preserve"> - Returning Officers (2)</t>
  </si>
  <si>
    <t xml:space="preserve"> - Chief Returning Officer</t>
  </si>
  <si>
    <t xml:space="preserve"> - Deputy Chair of Council</t>
  </si>
  <si>
    <t xml:space="preserve"> - Chair of Council</t>
  </si>
  <si>
    <t xml:space="preserve"> - Advocate (3)</t>
  </si>
  <si>
    <t xml:space="preserve"> - Xaverian Weekly Staff</t>
  </si>
  <si>
    <t xml:space="preserve"> - Xaverian Weekly Editor</t>
  </si>
  <si>
    <t xml:space="preserve"> - CFXU Staff </t>
  </si>
  <si>
    <t xml:space="preserve"> - CFXU Summer Staff</t>
  </si>
  <si>
    <t xml:space="preserve"> - CFXU External Manager</t>
  </si>
  <si>
    <t xml:space="preserve"> - CFXU Station Manager</t>
  </si>
  <si>
    <t xml:space="preserve"> - Marketing Team</t>
  </si>
  <si>
    <t xml:space="preserve"> - Web Administrator</t>
  </si>
  <si>
    <t xml:space="preserve"> - O-Crew Chairs (2)</t>
  </si>
  <si>
    <t>Activities</t>
  </si>
  <si>
    <t>Sub- Executive by department:</t>
  </si>
  <si>
    <t>VP Communications</t>
  </si>
  <si>
    <t>VP Activities</t>
  </si>
  <si>
    <t>VP Finance</t>
  </si>
  <si>
    <t>President</t>
  </si>
  <si>
    <t>Honorariun Breakdown</t>
  </si>
  <si>
    <t>Net Profit (Loss)</t>
  </si>
  <si>
    <t>Buspersons</t>
  </si>
  <si>
    <t>Servers</t>
  </si>
  <si>
    <t>Clothing - Uniforms</t>
  </si>
  <si>
    <t>Liquor Purchases</t>
  </si>
  <si>
    <t>Juice and Pop</t>
  </si>
  <si>
    <t>Groceries</t>
  </si>
  <si>
    <t>Cups and Glassware</t>
  </si>
  <si>
    <t xml:space="preserve">Freight </t>
  </si>
  <si>
    <t>Socan Taxes</t>
  </si>
  <si>
    <t>Payroll Services Fees</t>
  </si>
  <si>
    <t>Employee Deductions</t>
  </si>
  <si>
    <t>Cleaning Services</t>
  </si>
  <si>
    <t>Bartenders</t>
  </si>
  <si>
    <t>Activities Dept. Events</t>
  </si>
  <si>
    <t>Promo/Sponsorship</t>
  </si>
  <si>
    <t>Pool Table</t>
  </si>
  <si>
    <t>Food Sales</t>
  </si>
  <si>
    <t>Beer Bottle Exchange</t>
  </si>
  <si>
    <t>Gate Sales</t>
  </si>
  <si>
    <t>Golden X Inn</t>
  </si>
  <si>
    <t>Employee Appreciation</t>
  </si>
  <si>
    <t>Payroll Service fees</t>
  </si>
  <si>
    <t>Clothing Purchases</t>
  </si>
  <si>
    <t>Clothing Sales</t>
  </si>
  <si>
    <t>Clothing Store</t>
  </si>
  <si>
    <t xml:space="preserve">Notes </t>
  </si>
  <si>
    <t>Purchase - Supplies</t>
  </si>
  <si>
    <t>Info Desk Staff Appreciation</t>
  </si>
  <si>
    <t>Information Desk Clerks</t>
  </si>
  <si>
    <t>Payroll Service Fees</t>
  </si>
  <si>
    <t>Fax &amp; Printing</t>
  </si>
  <si>
    <t>St. Francis Xavier Students' Union</t>
  </si>
  <si>
    <t>Info Desk</t>
  </si>
  <si>
    <t>Legal Fees</t>
  </si>
  <si>
    <t>Cell Phones: Full-Time Staff</t>
  </si>
  <si>
    <t>Riders</t>
  </si>
  <si>
    <t>Frosh Mail Out</t>
  </si>
  <si>
    <t>Marketing Managers</t>
  </si>
  <si>
    <t>Leasehold Improvements</t>
  </si>
  <si>
    <t>Business Vision License</t>
  </si>
  <si>
    <t>Capital Expenditures</t>
  </si>
  <si>
    <t>Fax Expenses</t>
  </si>
  <si>
    <t>Summer Intern</t>
  </si>
  <si>
    <t>Councillors(16)</t>
  </si>
  <si>
    <t>OC Community Fair</t>
  </si>
  <si>
    <t>2 Paid Hourly $11.00</t>
  </si>
  <si>
    <t>1 Contribution from Athletics</t>
  </si>
  <si>
    <t>DriveU Senior $11.00/HR</t>
  </si>
  <si>
    <t>Total Finance Revenue</t>
  </si>
  <si>
    <t>Total Finance Expenses</t>
  </si>
  <si>
    <t>Expenses over Revenues</t>
  </si>
  <si>
    <t>Revenues Over Expenses</t>
  </si>
  <si>
    <t>Expenses Over Revenues</t>
  </si>
  <si>
    <t>1 15% Commission</t>
  </si>
  <si>
    <t>2 Business Vision Licence Renewal</t>
  </si>
  <si>
    <t>1, 2</t>
  </si>
  <si>
    <t>DriveU Drivers $10.30/HR</t>
  </si>
  <si>
    <t xml:space="preserve"> - Marketing Managers</t>
  </si>
  <si>
    <t xml:space="preserve"> - Councillors (16)</t>
  </si>
  <si>
    <t xml:space="preserve"> - Off Campus Leaders (2)</t>
  </si>
  <si>
    <t>Society Coordinator Operations</t>
  </si>
  <si>
    <t>2014-2015</t>
  </si>
  <si>
    <t>Info Desk / Maritime Bus</t>
  </si>
  <si>
    <t>Repairs &amp; Maintanence</t>
  </si>
  <si>
    <t>Information Desk Clothing / Training</t>
  </si>
  <si>
    <t>Internal</t>
  </si>
  <si>
    <t>External</t>
  </si>
  <si>
    <t>SNS</t>
  </si>
  <si>
    <t>Shared</t>
  </si>
  <si>
    <t>SUB Advertising &amp; Sponsorship</t>
  </si>
  <si>
    <t>Initiative Operations</t>
  </si>
  <si>
    <t>Total Internal Revenue</t>
  </si>
  <si>
    <t>Total Internal Expense</t>
  </si>
  <si>
    <t>Total Shared Expense</t>
  </si>
  <si>
    <t>Total  Revenue</t>
  </si>
  <si>
    <t>Total External Expense</t>
  </si>
  <si>
    <t>1 Addition of ten $100 gifts for major awards</t>
  </si>
  <si>
    <t>GPS Management</t>
  </si>
  <si>
    <t>Donations</t>
  </si>
  <si>
    <t>Entertainment Coordinator (1)</t>
  </si>
  <si>
    <t>1 Reduced to one sub-executive</t>
  </si>
  <si>
    <t>Group Fitness Passes</t>
  </si>
  <si>
    <t>Staff Appreciation</t>
  </si>
  <si>
    <t>Depreciation</t>
  </si>
  <si>
    <t>1. Rideau sponsorship of Students' Union</t>
  </si>
  <si>
    <t xml:space="preserve"> - Equity Officer</t>
  </si>
  <si>
    <t xml:space="preserve"> - Environmental Officer</t>
  </si>
  <si>
    <t xml:space="preserve"> -House Council Coordinator (3)</t>
  </si>
  <si>
    <t xml:space="preserve"> - Student Food Centre Coordinator</t>
  </si>
  <si>
    <t xml:space="preserve"> - CFSG Coordinator</t>
  </si>
  <si>
    <t xml:space="preserve"> - Equity Advocate</t>
  </si>
  <si>
    <t xml:space="preserve"> - Entertainment Coordinator (1)</t>
  </si>
  <si>
    <t>National Advertising</t>
  </si>
  <si>
    <t>Local Advertising</t>
  </si>
  <si>
    <t xml:space="preserve"> - House Presidents (12)</t>
  </si>
  <si>
    <t xml:space="preserve"> - House Vice Presidents (14)</t>
  </si>
  <si>
    <t>Presidents' Honorarium (12)</t>
  </si>
  <si>
    <t>VP Academic</t>
  </si>
  <si>
    <t>VP Internal</t>
  </si>
  <si>
    <t>VP External</t>
  </si>
  <si>
    <t>Sustainabilty Operations</t>
  </si>
  <si>
    <t>3. If goal of $8000 is collected, one additional printed issue will be approved.</t>
  </si>
  <si>
    <t>2015-2016</t>
  </si>
  <si>
    <t>Consolidated Budget 2015-2016</t>
  </si>
  <si>
    <t>May 2015</t>
  </si>
  <si>
    <t>Increase for 2015/16</t>
  </si>
  <si>
    <t>Number of Students Projected 15/16</t>
  </si>
  <si>
    <t xml:space="preserve">Budget </t>
  </si>
  <si>
    <t>Add bursury</t>
  </si>
  <si>
    <t xml:space="preserve"> </t>
  </si>
  <si>
    <t>OohLaLa</t>
  </si>
  <si>
    <t>Research Officer</t>
  </si>
  <si>
    <t>Food Strategy Coordinator</t>
  </si>
  <si>
    <t>Off Campus Housing</t>
  </si>
  <si>
    <t>Sustainability Officer</t>
  </si>
  <si>
    <t>Equity Advocate</t>
  </si>
  <si>
    <t>Manager (2)</t>
  </si>
  <si>
    <t>Frost Week</t>
  </si>
  <si>
    <t>1 Moving from one (1) Student Bar Manager back to two (2).</t>
  </si>
  <si>
    <t>**</t>
  </si>
  <si>
    <t>House Council Coordinator (2)</t>
  </si>
  <si>
    <t>1. Includes salary amount for 5 full time staff plus benefits expense</t>
  </si>
  <si>
    <t>Student Food Resource Centre</t>
  </si>
  <si>
    <t xml:space="preserve">Off Campus Housing Website </t>
  </si>
  <si>
    <t>Operations Coordinator Moves to part time</t>
  </si>
  <si>
    <t>Employee Payroll Deductions</t>
  </si>
  <si>
    <t>*</t>
  </si>
  <si>
    <t>Student Assitance Program</t>
  </si>
  <si>
    <t>3 X Ring Tickets $25.00</t>
  </si>
  <si>
    <t>2 900 Frosh Kits at $110</t>
  </si>
  <si>
    <t>Total SNS Expense</t>
  </si>
  <si>
    <t>Budget 2015-2016</t>
  </si>
  <si>
    <t>Previous Student Fee</t>
  </si>
  <si>
    <t>Student Fees available for Operating Budget</t>
  </si>
  <si>
    <t>Students Union portion of Student Fee</t>
  </si>
  <si>
    <t>StFX Students' Union Budget 2015-2016</t>
  </si>
  <si>
    <t xml:space="preserve">Student Assistance Program </t>
  </si>
  <si>
    <t>SAP - New fee</t>
  </si>
  <si>
    <t>SAP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</si>
</sst>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.00_-;_-&quot;$&quot;* &quot;-&quot;??_-;_-@_-"/>
    <numFmt numFmtId="169" formatCode="_(&quot;$&quot;* #,##0_);_(&quot;$&quot;* \(#,##0\);_(&quot;$&quot;* &quot;-&quot;??_);_(@_)"/>
    <numFmt numFmtId="170" formatCode="_-&quot;$&quot;* #,##0_-;\-&quot;$&quot;* #,##0_-;_-&quot;$&quot;* &quot;-&quot;??_-;_-@_-"/>
    <numFmt numFmtId="171" formatCode="&quot;$&quot;#,##0"/>
  </numFmts>
  <fonts count="28">
    <font>
      <sz val="11"/>
      <color theme="1"/>
      <name val="Calibri"/>
      <family val="2"/>
      <scheme val="minor"/>
    </font>
    <font>
      <sz val="10"/>
      <name val="Helvetica LT Std"/>
      <family val="2"/>
    </font>
    <font>
      <b/>
      <sz val="10"/>
      <name val="Helvetica LT Std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 val="singleAccounting"/>
      <sz val="10"/>
      <name val="Arial"/>
    </font>
    <font>
      <sz val="11"/>
      <color theme="1"/>
      <name val="Arial"/>
    </font>
    <font>
      <sz val="8"/>
      <name val="Calibri"/>
      <family val="2"/>
      <scheme val="minor"/>
    </font>
    <font>
      <b/>
      <u val="singleAccounting"/>
      <sz val="10"/>
      <name val="Arial"/>
    </font>
    <font>
      <sz val="10"/>
      <color theme="1"/>
      <name val="Arial"/>
    </font>
    <font>
      <sz val="9"/>
      <name val="Helvetica LT Std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CCC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1" applyFont="1"/>
    <xf numFmtId="165" fontId="1" fillId="0" borderId="0" xfId="2" applyFont="1"/>
    <xf numFmtId="0" fontId="2" fillId="0" borderId="0" xfId="1" applyFont="1"/>
    <xf numFmtId="165" fontId="1" fillId="0" borderId="0" xfId="2" applyFont="1" applyAlignment="1"/>
    <xf numFmtId="164" fontId="1" fillId="0" borderId="0" xfId="3" applyFont="1"/>
    <xf numFmtId="0" fontId="2" fillId="0" borderId="0" xfId="1" applyFont="1" applyAlignment="1">
      <alignment horizontal="right"/>
    </xf>
    <xf numFmtId="167" fontId="1" fillId="0" borderId="0" xfId="1" applyNumberFormat="1" applyFont="1"/>
    <xf numFmtId="0" fontId="1" fillId="0" borderId="0" xfId="1" applyFont="1" applyAlignment="1">
      <alignment horizontal="left"/>
    </xf>
    <xf numFmtId="166" fontId="1" fillId="0" borderId="0" xfId="2" applyNumberFormat="1" applyFont="1" applyAlignment="1">
      <alignment horizontal="right"/>
    </xf>
    <xf numFmtId="42" fontId="3" fillId="0" borderId="0" xfId="1" applyNumberFormat="1" applyFont="1"/>
    <xf numFmtId="0" fontId="3" fillId="0" borderId="0" xfId="3" applyNumberFormat="1" applyFont="1"/>
    <xf numFmtId="42" fontId="3" fillId="0" borderId="0" xfId="1" applyNumberFormat="1" applyFont="1" applyBorder="1"/>
    <xf numFmtId="42" fontId="4" fillId="0" borderId="0" xfId="1" applyNumberFormat="1" applyFont="1" applyBorder="1"/>
    <xf numFmtId="41" fontId="3" fillId="0" borderId="0" xfId="1" applyNumberFormat="1" applyFont="1"/>
    <xf numFmtId="41" fontId="4" fillId="0" borderId="1" xfId="1" applyNumberFormat="1" applyFont="1" applyBorder="1"/>
    <xf numFmtId="41" fontId="4" fillId="0" borderId="0" xfId="3" applyNumberFormat="1" applyFont="1" applyBorder="1"/>
    <xf numFmtId="42" fontId="4" fillId="0" borderId="0" xfId="1" applyNumberFormat="1" applyFont="1"/>
    <xf numFmtId="41" fontId="3" fillId="0" borderId="0" xfId="3" applyNumberFormat="1" applyFont="1"/>
    <xf numFmtId="41" fontId="3" fillId="0" borderId="0" xfId="1" applyNumberFormat="1" applyFont="1" applyBorder="1"/>
    <xf numFmtId="42" fontId="4" fillId="0" borderId="0" xfId="1" applyNumberFormat="1" applyFont="1" applyAlignment="1">
      <alignment horizontal="right"/>
    </xf>
    <xf numFmtId="41" fontId="3" fillId="0" borderId="0" xfId="3" applyNumberFormat="1" applyFont="1" applyBorder="1"/>
    <xf numFmtId="42" fontId="4" fillId="0" borderId="0" xfId="1" applyNumberFormat="1" applyFont="1" applyAlignment="1">
      <alignment horizontal="left"/>
    </xf>
    <xf numFmtId="42" fontId="3" fillId="0" borderId="0" xfId="1" applyNumberFormat="1" applyFont="1" applyAlignment="1">
      <alignment horizontal="left"/>
    </xf>
    <xf numFmtId="41" fontId="3" fillId="0" borderId="0" xfId="3" applyNumberFormat="1" applyFont="1" applyFill="1"/>
    <xf numFmtId="0" fontId="3" fillId="0" borderId="0" xfId="3" applyNumberFormat="1" applyFont="1" applyAlignment="1">
      <alignment horizontal="right"/>
    </xf>
    <xf numFmtId="41" fontId="3" fillId="3" borderId="0" xfId="3" applyNumberFormat="1" applyFont="1" applyFill="1"/>
    <xf numFmtId="41" fontId="4" fillId="3" borderId="0" xfId="1" applyNumberFormat="1" applyFont="1" applyFill="1"/>
    <xf numFmtId="42" fontId="3" fillId="3" borderId="0" xfId="1" applyNumberFormat="1" applyFont="1" applyFill="1"/>
    <xf numFmtId="42" fontId="4" fillId="3" borderId="0" xfId="1" applyNumberFormat="1" applyFont="1" applyFill="1"/>
    <xf numFmtId="41" fontId="4" fillId="0" borderId="0" xfId="1" applyNumberFormat="1" applyFont="1"/>
    <xf numFmtId="41" fontId="3" fillId="0" borderId="0" xfId="1" applyNumberFormat="1" applyFont="1" applyBorder="1" applyAlignment="1">
      <alignment horizontal="right"/>
    </xf>
    <xf numFmtId="42" fontId="4" fillId="3" borderId="0" xfId="3" applyNumberFormat="1" applyFont="1" applyFill="1"/>
    <xf numFmtId="42" fontId="4" fillId="0" borderId="0" xfId="1" applyNumberFormat="1" applyFont="1" applyAlignment="1">
      <alignment horizontal="center"/>
    </xf>
    <xf numFmtId="0" fontId="4" fillId="0" borderId="0" xfId="3" applyNumberFormat="1" applyFont="1"/>
    <xf numFmtId="42" fontId="4" fillId="2" borderId="0" xfId="1" applyNumberFormat="1" applyFont="1" applyFill="1" applyAlignment="1">
      <alignment horizontal="center"/>
    </xf>
    <xf numFmtId="0" fontId="4" fillId="0" borderId="0" xfId="3" applyNumberFormat="1" applyFont="1" applyAlignment="1">
      <alignment horizontal="center"/>
    </xf>
    <xf numFmtId="0" fontId="3" fillId="0" borderId="0" xfId="1" applyFont="1"/>
    <xf numFmtId="0" fontId="3" fillId="0" borderId="0" xfId="1"/>
    <xf numFmtId="0" fontId="4" fillId="0" borderId="0" xfId="1" applyFont="1"/>
    <xf numFmtId="0" fontId="3" fillId="3" borderId="0" xfId="1" applyFont="1" applyFill="1"/>
    <xf numFmtId="0" fontId="4" fillId="3" borderId="0" xfId="1" applyFont="1" applyFill="1"/>
    <xf numFmtId="0" fontId="3" fillId="0" borderId="0" xfId="1" applyFont="1" applyBorder="1"/>
    <xf numFmtId="41" fontId="4" fillId="0" borderId="0" xfId="1" applyNumberFormat="1" applyFont="1" applyBorder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1" fontId="4" fillId="0" borderId="3" xfId="1" applyNumberFormat="1" applyFont="1" applyBorder="1"/>
    <xf numFmtId="41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3" fillId="4" borderId="0" xfId="1" applyFont="1" applyFill="1"/>
    <xf numFmtId="41" fontId="3" fillId="0" borderId="0" xfId="1" applyNumberFormat="1" applyFont="1" applyAlignment="1">
      <alignment horizontal="right"/>
    </xf>
    <xf numFmtId="168" fontId="3" fillId="3" borderId="0" xfId="1" applyNumberFormat="1" applyFont="1" applyFill="1"/>
    <xf numFmtId="168" fontId="3" fillId="3" borderId="0" xfId="1" applyNumberFormat="1" applyFont="1" applyFill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right"/>
    </xf>
    <xf numFmtId="49" fontId="3" fillId="0" borderId="0" xfId="1" applyNumberFormat="1" applyFont="1" applyAlignment="1">
      <alignment horizontal="righ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2" borderId="0" xfId="1" applyFont="1" applyFill="1"/>
    <xf numFmtId="0" fontId="5" fillId="0" borderId="0" xfId="1" applyFont="1"/>
    <xf numFmtId="0" fontId="3" fillId="0" borderId="0" xfId="1" applyNumberFormat="1" applyFont="1" applyFill="1"/>
    <xf numFmtId="42" fontId="3" fillId="3" borderId="0" xfId="1" applyNumberFormat="1" applyFont="1" applyFill="1" applyBorder="1"/>
    <xf numFmtId="41" fontId="4" fillId="0" borderId="4" xfId="1" applyNumberFormat="1" applyFont="1" applyBorder="1"/>
    <xf numFmtId="42" fontId="4" fillId="0" borderId="0" xfId="3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 applyFill="1"/>
    <xf numFmtId="41" fontId="3" fillId="0" borderId="0" xfId="3" applyNumberFormat="1" applyFont="1" applyFill="1" applyBorder="1"/>
    <xf numFmtId="41" fontId="3" fillId="3" borderId="0" xfId="1" applyNumberFormat="1" applyFont="1" applyFill="1"/>
    <xf numFmtId="42" fontId="4" fillId="3" borderId="0" xfId="1" applyNumberFormat="1" applyFont="1" applyFill="1" applyBorder="1"/>
    <xf numFmtId="0" fontId="4" fillId="0" borderId="0" xfId="1" applyNumberFormat="1" applyFont="1" applyFill="1"/>
    <xf numFmtId="42" fontId="4" fillId="0" borderId="0" xfId="1" applyNumberFormat="1" applyFont="1" applyFill="1"/>
    <xf numFmtId="42" fontId="3" fillId="0" borderId="0" xfId="3" applyNumberFormat="1" applyFont="1" applyBorder="1"/>
    <xf numFmtId="41" fontId="3" fillId="0" borderId="0" xfId="3" applyNumberFormat="1" applyFont="1" applyFill="1" applyBorder="1" applyAlignment="1">
      <alignment horizontal="left"/>
    </xf>
    <xf numFmtId="42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42" fontId="3" fillId="0" borderId="0" xfId="3" applyNumberFormat="1" applyFont="1" applyFill="1" applyBorder="1" applyAlignment="1">
      <alignment horizontal="left"/>
    </xf>
    <xf numFmtId="42" fontId="4" fillId="0" borderId="0" xfId="1" applyNumberFormat="1" applyFont="1" applyFill="1" applyAlignment="1">
      <alignment horizontal="left"/>
    </xf>
    <xf numFmtId="42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4" fillId="0" borderId="0" xfId="1" applyNumberFormat="1" applyFont="1" applyFill="1" applyAlignment="1">
      <alignment horizontal="right"/>
    </xf>
    <xf numFmtId="42" fontId="4" fillId="0" borderId="0" xfId="1" applyNumberFormat="1" applyFont="1" applyFill="1" applyAlignment="1"/>
    <xf numFmtId="0" fontId="4" fillId="0" borderId="0" xfId="1" applyNumberFormat="1" applyFont="1" applyFill="1" applyAlignment="1"/>
    <xf numFmtId="42" fontId="4" fillId="2" borderId="0" xfId="1" applyNumberFormat="1" applyFont="1" applyFill="1" applyAlignment="1"/>
    <xf numFmtId="0" fontId="3" fillId="0" borderId="0" xfId="1" applyNumberFormat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/>
    <xf numFmtId="0" fontId="3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3" fillId="3" borderId="0" xfId="1" applyNumberFormat="1" applyFont="1" applyFill="1"/>
    <xf numFmtId="0" fontId="8" fillId="0" borderId="0" xfId="1" applyFont="1"/>
    <xf numFmtId="169" fontId="4" fillId="0" borderId="0" xfId="1" applyNumberFormat="1" applyFont="1"/>
    <xf numFmtId="41" fontId="4" fillId="0" borderId="2" xfId="1" applyNumberFormat="1" applyFont="1" applyBorder="1"/>
    <xf numFmtId="0" fontId="4" fillId="0" borderId="0" xfId="1" applyNumberFormat="1" applyFont="1"/>
    <xf numFmtId="0" fontId="4" fillId="3" borderId="0" xfId="1" applyNumberFormat="1" applyFont="1" applyFill="1"/>
    <xf numFmtId="0" fontId="3" fillId="3" borderId="0" xfId="3" applyNumberFormat="1" applyFont="1" applyFill="1"/>
    <xf numFmtId="0" fontId="3" fillId="0" borderId="0" xfId="1" applyNumberFormat="1" applyFont="1" applyAlignment="1">
      <alignment wrapText="1"/>
    </xf>
    <xf numFmtId="0" fontId="3" fillId="0" borderId="0" xfId="1" applyFont="1" applyAlignment="1">
      <alignment horizontal="center" vertical="center"/>
    </xf>
    <xf numFmtId="0" fontId="3" fillId="3" borderId="0" xfId="1" applyNumberFormat="1" applyFont="1" applyFill="1" applyBorder="1"/>
    <xf numFmtId="0" fontId="3" fillId="0" borderId="0" xfId="1" applyNumberFormat="1" applyFont="1" applyFill="1" applyBorder="1"/>
    <xf numFmtId="0" fontId="4" fillId="0" borderId="0" xfId="3" applyNumberFormat="1" applyFont="1" applyBorder="1"/>
    <xf numFmtId="0" fontId="4" fillId="0" borderId="0" xfId="3" applyNumberFormat="1" applyFont="1" applyFill="1" applyBorder="1"/>
    <xf numFmtId="0" fontId="10" fillId="0" borderId="0" xfId="1" applyFont="1"/>
    <xf numFmtId="0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/>
    <xf numFmtId="0" fontId="10" fillId="0" borderId="0" xfId="1" applyFont="1" applyAlignment="1">
      <alignment vertical="center"/>
    </xf>
    <xf numFmtId="0" fontId="10" fillId="3" borderId="0" xfId="1" applyFont="1" applyFill="1"/>
    <xf numFmtId="0" fontId="10" fillId="3" borderId="0" xfId="1" applyNumberFormat="1" applyFont="1" applyFill="1"/>
    <xf numFmtId="0" fontId="9" fillId="3" borderId="0" xfId="1" applyFont="1" applyFill="1"/>
    <xf numFmtId="41" fontId="10" fillId="0" borderId="0" xfId="1" applyNumberFormat="1" applyFont="1"/>
    <xf numFmtId="0" fontId="9" fillId="0" borderId="0" xfId="3" applyNumberFormat="1" applyFont="1"/>
    <xf numFmtId="0" fontId="9" fillId="0" borderId="0" xfId="1" applyFont="1"/>
    <xf numFmtId="0" fontId="9" fillId="3" borderId="0" xfId="1" applyNumberFormat="1" applyFont="1" applyFill="1"/>
    <xf numFmtId="0" fontId="9" fillId="0" borderId="0" xfId="1" applyNumberFormat="1" applyFont="1"/>
    <xf numFmtId="0" fontId="9" fillId="2" borderId="0" xfId="1" applyFont="1" applyFill="1"/>
    <xf numFmtId="41" fontId="1" fillId="0" borderId="0" xfId="1" applyNumberFormat="1" applyFont="1"/>
    <xf numFmtId="0" fontId="1" fillId="0" borderId="0" xfId="1" applyFont="1" applyFill="1"/>
    <xf numFmtId="42" fontId="10" fillId="0" borderId="0" xfId="1" applyNumberFormat="1" applyFont="1" applyBorder="1"/>
    <xf numFmtId="42" fontId="10" fillId="0" borderId="0" xfId="1" applyNumberFormat="1" applyFont="1"/>
    <xf numFmtId="0" fontId="10" fillId="0" borderId="0" xfId="1" applyNumberFormat="1" applyFont="1" applyFill="1"/>
    <xf numFmtId="42" fontId="10" fillId="3" borderId="0" xfId="1" applyNumberFormat="1" applyFont="1" applyFill="1" applyBorder="1"/>
    <xf numFmtId="42" fontId="9" fillId="3" borderId="0" xfId="1" applyNumberFormat="1" applyFont="1" applyFill="1"/>
    <xf numFmtId="0" fontId="9" fillId="0" borderId="0" xfId="1" applyNumberFormat="1" applyFont="1" applyFill="1"/>
    <xf numFmtId="0" fontId="10" fillId="0" borderId="0" xfId="1" applyFont="1" applyFill="1"/>
    <xf numFmtId="0" fontId="9" fillId="0" borderId="0" xfId="1" applyFont="1" applyFill="1"/>
    <xf numFmtId="0" fontId="3" fillId="0" borderId="0" xfId="1" applyAlignment="1"/>
    <xf numFmtId="41" fontId="3" fillId="0" borderId="0" xfId="1" applyNumberFormat="1"/>
    <xf numFmtId="0" fontId="3" fillId="0" borderId="0" xfId="1" applyNumberFormat="1"/>
    <xf numFmtId="41" fontId="4" fillId="0" borderId="0" xfId="4" applyNumberFormat="1" applyFont="1" applyFill="1"/>
    <xf numFmtId="0" fontId="4" fillId="0" borderId="0" xfId="1" applyFont="1" applyBorder="1"/>
    <xf numFmtId="0" fontId="4" fillId="6" borderId="0" xfId="1" applyFont="1" applyFill="1"/>
    <xf numFmtId="0" fontId="4" fillId="6" borderId="0" xfId="1" applyFont="1" applyFill="1" applyBorder="1"/>
    <xf numFmtId="41" fontId="4" fillId="0" borderId="0" xfId="4" applyNumberFormat="1" applyFont="1" applyBorder="1"/>
    <xf numFmtId="42" fontId="4" fillId="0" borderId="0" xfId="4" applyNumberFormat="1" applyFont="1" applyBorder="1"/>
    <xf numFmtId="41" fontId="3" fillId="0" borderId="0" xfId="4" applyNumberFormat="1" applyFont="1" applyBorder="1"/>
    <xf numFmtId="41" fontId="3" fillId="7" borderId="0" xfId="1" applyNumberFormat="1" applyFont="1" applyFill="1" applyBorder="1"/>
    <xf numFmtId="42" fontId="3" fillId="7" borderId="0" xfId="1" applyNumberFormat="1" applyFont="1" applyFill="1"/>
    <xf numFmtId="0" fontId="11" fillId="7" borderId="0" xfId="1" applyFont="1" applyFill="1"/>
    <xf numFmtId="0" fontId="3" fillId="7" borderId="0" xfId="1" applyFont="1" applyFill="1"/>
    <xf numFmtId="0" fontId="3" fillId="7" borderId="0" xfId="1" applyFont="1" applyFill="1" applyBorder="1"/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11" fillId="8" borderId="0" xfId="1" applyFont="1" applyFill="1" applyAlignment="1"/>
    <xf numFmtId="0" fontId="5" fillId="0" borderId="0" xfId="1" applyFont="1" applyFill="1" applyAlignment="1"/>
    <xf numFmtId="0" fontId="3" fillId="6" borderId="0" xfId="1" applyFont="1" applyFill="1"/>
    <xf numFmtId="42" fontId="4" fillId="0" borderId="0" xfId="5" applyNumberFormat="1" applyFont="1" applyBorder="1"/>
    <xf numFmtId="41" fontId="3" fillId="6" borderId="0" xfId="1" applyNumberFormat="1" applyFont="1" applyFill="1"/>
    <xf numFmtId="42" fontId="13" fillId="6" borderId="0" xfId="1" applyNumberFormat="1" applyFont="1" applyFill="1"/>
    <xf numFmtId="0" fontId="13" fillId="6" borderId="0" xfId="1" applyFont="1" applyFill="1"/>
    <xf numFmtId="42" fontId="13" fillId="0" borderId="0" xfId="1" applyNumberFormat="1" applyFont="1"/>
    <xf numFmtId="171" fontId="3" fillId="6" borderId="0" xfId="1" applyNumberFormat="1" applyFont="1" applyFill="1"/>
    <xf numFmtId="0" fontId="14" fillId="8" borderId="0" xfId="1" applyFont="1" applyFill="1"/>
    <xf numFmtId="0" fontId="13" fillId="0" borderId="0" xfId="1" applyFont="1" applyAlignment="1">
      <alignment horizontal="left"/>
    </xf>
    <xf numFmtId="0" fontId="15" fillId="0" borderId="0" xfId="1" applyFont="1"/>
    <xf numFmtId="0" fontId="4" fillId="7" borderId="0" xfId="1" applyFont="1" applyFill="1"/>
    <xf numFmtId="0" fontId="13" fillId="7" borderId="0" xfId="1" applyFont="1" applyFill="1"/>
    <xf numFmtId="0" fontId="5" fillId="8" borderId="0" xfId="1" applyFont="1" applyFill="1"/>
    <xf numFmtId="42" fontId="9" fillId="0" borderId="0" xfId="1" applyNumberFormat="1" applyFont="1" applyAlignment="1">
      <alignment horizontal="left"/>
    </xf>
    <xf numFmtId="42" fontId="9" fillId="0" borderId="0" xfId="1" applyNumberFormat="1" applyFont="1"/>
    <xf numFmtId="3" fontId="3" fillId="0" borderId="0" xfId="1" applyNumberFormat="1" applyFont="1"/>
    <xf numFmtId="37" fontId="3" fillId="0" borderId="0" xfId="1" applyNumberFormat="1" applyFont="1"/>
    <xf numFmtId="0" fontId="3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4" fontId="3" fillId="0" borderId="0" xfId="1" applyNumberFormat="1" applyFont="1"/>
    <xf numFmtId="0" fontId="3" fillId="0" borderId="0" xfId="1" applyFont="1" applyAlignment="1">
      <alignment horizontal="left" vertical="center"/>
    </xf>
    <xf numFmtId="43" fontId="3" fillId="0" borderId="0" xfId="6" applyFont="1"/>
    <xf numFmtId="0" fontId="3" fillId="0" borderId="0" xfId="0" applyFont="1"/>
    <xf numFmtId="41" fontId="3" fillId="0" borderId="0" xfId="0" applyNumberFormat="1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2" borderId="0" xfId="1" applyFont="1" applyFill="1"/>
    <xf numFmtId="0" fontId="4" fillId="0" borderId="0" xfId="1" applyNumberFormat="1" applyFont="1" applyAlignment="1">
      <alignment horizontal="center"/>
    </xf>
    <xf numFmtId="41" fontId="3" fillId="5" borderId="0" xfId="1" applyNumberFormat="1" applyFont="1" applyFill="1"/>
    <xf numFmtId="44" fontId="4" fillId="0" borderId="0" xfId="1" applyNumberFormat="1" applyFont="1"/>
    <xf numFmtId="0" fontId="3" fillId="0" borderId="0" xfId="3" applyNumberFormat="1" applyFont="1" applyBorder="1"/>
    <xf numFmtId="44" fontId="4" fillId="5" borderId="0" xfId="1" applyNumberFormat="1" applyFont="1" applyFill="1" applyAlignment="1"/>
    <xf numFmtId="0" fontId="4" fillId="5" borderId="0" xfId="1" applyNumberFormat="1" applyFont="1" applyFill="1" applyAlignment="1"/>
    <xf numFmtId="0" fontId="22" fillId="0" borderId="0" xfId="1" applyNumberFormat="1" applyFont="1"/>
    <xf numFmtId="0" fontId="3" fillId="0" borderId="0" xfId="1" applyFont="1" applyAlignment="1">
      <alignment horizontal="center"/>
    </xf>
    <xf numFmtId="0" fontId="3" fillId="5" borderId="0" xfId="1" applyNumberFormat="1" applyFont="1" applyFill="1"/>
    <xf numFmtId="44" fontId="4" fillId="0" borderId="0" xfId="1" applyNumberFormat="1" applyFont="1" applyBorder="1"/>
    <xf numFmtId="41" fontId="3" fillId="0" borderId="0" xfId="49" applyFont="1"/>
    <xf numFmtId="41" fontId="4" fillId="0" borderId="2" xfId="49" applyFont="1" applyBorder="1"/>
    <xf numFmtId="41" fontId="4" fillId="0" borderId="1" xfId="49" applyFont="1" applyBorder="1"/>
    <xf numFmtId="41" fontId="4" fillId="0" borderId="5" xfId="49" applyFont="1" applyBorder="1"/>
    <xf numFmtId="41" fontId="4" fillId="0" borderId="3" xfId="49" applyFont="1" applyBorder="1"/>
    <xf numFmtId="41" fontId="3" fillId="7" borderId="0" xfId="49" applyFont="1" applyFill="1"/>
    <xf numFmtId="41" fontId="3" fillId="0" borderId="3" xfId="49" applyFont="1" applyBorder="1"/>
    <xf numFmtId="41" fontId="4" fillId="0" borderId="0" xfId="49" applyFont="1" applyBorder="1"/>
    <xf numFmtId="41" fontId="4" fillId="0" borderId="4" xfId="49" applyFont="1" applyBorder="1"/>
    <xf numFmtId="170" fontId="3" fillId="0" borderId="0" xfId="3" applyNumberFormat="1" applyFont="1" applyFill="1" applyBorder="1"/>
    <xf numFmtId="170" fontId="4" fillId="3" borderId="0" xfId="1" applyNumberFormat="1" applyFont="1" applyFill="1"/>
    <xf numFmtId="170" fontId="3" fillId="0" borderId="0" xfId="1" applyNumberFormat="1" applyFont="1"/>
    <xf numFmtId="170" fontId="3" fillId="0" borderId="0" xfId="3" applyNumberFormat="1" applyFont="1"/>
    <xf numFmtId="170" fontId="4" fillId="0" borderId="0" xfId="3" applyNumberFormat="1" applyFont="1" applyFill="1"/>
    <xf numFmtId="170" fontId="4" fillId="0" borderId="0" xfId="1" applyNumberFormat="1" applyFont="1"/>
    <xf numFmtId="170" fontId="4" fillId="0" borderId="0" xfId="3" applyNumberFormat="1" applyFont="1"/>
    <xf numFmtId="0" fontId="4" fillId="9" borderId="0" xfId="0" applyFont="1" applyFill="1"/>
    <xf numFmtId="170" fontId="4" fillId="9" borderId="0" xfId="0" applyNumberFormat="1" applyFont="1" applyFill="1"/>
    <xf numFmtId="41" fontId="4" fillId="9" borderId="0" xfId="0" applyNumberFormat="1" applyFont="1" applyFill="1"/>
    <xf numFmtId="0" fontId="23" fillId="0" borderId="0" xfId="0" applyFont="1"/>
    <xf numFmtId="41" fontId="3" fillId="0" borderId="0" xfId="1" applyNumberFormat="1" applyFont="1" applyAlignment="1"/>
    <xf numFmtId="41" fontId="3" fillId="0" borderId="4" xfId="1" applyNumberFormat="1" applyFont="1" applyBorder="1"/>
    <xf numFmtId="41" fontId="3" fillId="3" borderId="0" xfId="49" applyFont="1" applyFill="1"/>
    <xf numFmtId="41" fontId="0" fillId="0" borderId="0" xfId="49" applyFont="1"/>
    <xf numFmtId="41" fontId="10" fillId="0" borderId="0" xfId="49" applyFont="1"/>
    <xf numFmtId="41" fontId="3" fillId="0" borderId="0" xfId="49" applyFont="1" applyFill="1"/>
    <xf numFmtId="41" fontId="3" fillId="0" borderId="0" xfId="49" applyFont="1" applyBorder="1"/>
    <xf numFmtId="41" fontId="4" fillId="3" borderId="0" xfId="49" applyFont="1" applyFill="1"/>
    <xf numFmtId="41" fontId="4" fillId="0" borderId="0" xfId="49" applyFont="1"/>
    <xf numFmtId="41" fontId="10" fillId="3" borderId="0" xfId="49" applyFont="1" applyFill="1"/>
    <xf numFmtId="41" fontId="9" fillId="0" borderId="1" xfId="49" applyFont="1" applyBorder="1"/>
    <xf numFmtId="0" fontId="3" fillId="0" borderId="0" xfId="1" applyFont="1" applyAlignment="1">
      <alignment vertical="center"/>
    </xf>
    <xf numFmtId="41" fontId="3" fillId="0" borderId="2" xfId="49" applyFont="1" applyBorder="1"/>
    <xf numFmtId="41" fontId="9" fillId="0" borderId="3" xfId="49" applyFont="1" applyBorder="1"/>
    <xf numFmtId="41" fontId="9" fillId="0" borderId="2" xfId="49" applyFont="1" applyBorder="1"/>
    <xf numFmtId="41" fontId="10" fillId="0" borderId="3" xfId="49" applyFont="1" applyFill="1" applyBorder="1"/>
    <xf numFmtId="41" fontId="10" fillId="0" borderId="2" xfId="49" applyFont="1" applyBorder="1"/>
    <xf numFmtId="171" fontId="3" fillId="3" borderId="0" xfId="1" applyNumberFormat="1" applyFont="1" applyFill="1"/>
    <xf numFmtId="168" fontId="3" fillId="3" borderId="0" xfId="3" applyNumberFormat="1" applyFont="1" applyFill="1"/>
    <xf numFmtId="171" fontId="3" fillId="0" borderId="0" xfId="1" applyNumberFormat="1" applyFont="1"/>
    <xf numFmtId="171" fontId="3" fillId="0" borderId="0" xfId="1" applyNumberFormat="1" applyFont="1" applyBorder="1"/>
    <xf numFmtId="41" fontId="3" fillId="5" borderId="0" xfId="49" applyFont="1" applyFill="1"/>
    <xf numFmtId="41" fontId="4" fillId="5" borderId="0" xfId="49" applyFont="1" applyFill="1" applyAlignment="1"/>
    <xf numFmtId="41" fontId="9" fillId="0" borderId="2" xfId="49" applyFont="1" applyFill="1" applyBorder="1"/>
    <xf numFmtId="0" fontId="3" fillId="2" borderId="0" xfId="1" applyFont="1" applyFill="1"/>
    <xf numFmtId="41" fontId="25" fillId="0" borderId="0" xfId="1" applyNumberFormat="1" applyFont="1" applyFill="1"/>
    <xf numFmtId="41" fontId="1" fillId="0" borderId="0" xfId="49" applyFont="1"/>
    <xf numFmtId="0" fontId="3" fillId="0" borderId="0" xfId="1" applyAlignment="1">
      <alignment horizontal="center"/>
    </xf>
    <xf numFmtId="44" fontId="4" fillId="0" borderId="0" xfId="1" applyNumberFormat="1" applyFont="1" applyAlignment="1">
      <alignment horizontal="center"/>
    </xf>
    <xf numFmtId="44" fontId="3" fillId="0" borderId="0" xfId="1" applyNumberFormat="1" applyFont="1" applyFill="1"/>
    <xf numFmtId="42" fontId="13" fillId="0" borderId="0" xfId="1" applyNumberFormat="1" applyFont="1" applyAlignment="1">
      <alignment horizontal="center"/>
    </xf>
    <xf numFmtId="44" fontId="3" fillId="0" borderId="0" xfId="1" applyNumberFormat="1"/>
    <xf numFmtId="41" fontId="3" fillId="0" borderId="0" xfId="1" applyNumberFormat="1" applyFont="1" applyFill="1" applyBorder="1"/>
    <xf numFmtId="41" fontId="3" fillId="0" borderId="0" xfId="1" applyNumberFormat="1" applyFont="1" applyFill="1" applyAlignment="1">
      <alignment horizontal="center"/>
    </xf>
    <xf numFmtId="41" fontId="3" fillId="0" borderId="0" xfId="1" applyNumberFormat="1" applyFont="1" applyFill="1" applyAlignment="1">
      <alignment horizontal="right"/>
    </xf>
    <xf numFmtId="0" fontId="3" fillId="0" borderId="0" xfId="1" applyFill="1"/>
    <xf numFmtId="41" fontId="0" fillId="0" borderId="0" xfId="49" applyFont="1" applyFill="1"/>
    <xf numFmtId="41" fontId="3" fillId="0" borderId="0" xfId="49" applyFont="1" applyFill="1" applyBorder="1"/>
    <xf numFmtId="41" fontId="10" fillId="0" borderId="0" xfId="49" applyFont="1" applyFill="1"/>
    <xf numFmtId="41" fontId="26" fillId="0" borderId="0" xfId="49" applyFont="1" applyFill="1"/>
    <xf numFmtId="0" fontId="3" fillId="0" borderId="0" xfId="3" applyNumberFormat="1" applyFont="1" applyFill="1"/>
    <xf numFmtId="10" fontId="1" fillId="0" borderId="0" xfId="196" applyNumberFormat="1" applyFont="1" applyAlignment="1"/>
    <xf numFmtId="167" fontId="1" fillId="0" borderId="0" xfId="2" applyNumberFormat="1" applyFont="1" applyAlignment="1"/>
    <xf numFmtId="167" fontId="2" fillId="0" borderId="0" xfId="2" applyNumberFormat="1" applyFont="1" applyAlignment="1"/>
    <xf numFmtId="167" fontId="1" fillId="0" borderId="2" xfId="2" applyNumberFormat="1" applyFont="1" applyBorder="1" applyAlignment="1"/>
    <xf numFmtId="167" fontId="1" fillId="0" borderId="0" xfId="2" applyNumberFormat="1" applyFont="1" applyBorder="1" applyAlignment="1"/>
    <xf numFmtId="0" fontId="1" fillId="0" borderId="0" xfId="1" applyFont="1" applyBorder="1"/>
    <xf numFmtId="167" fontId="1" fillId="0" borderId="0" xfId="2" applyNumberFormat="1" applyFont="1" applyBorder="1"/>
    <xf numFmtId="0" fontId="1" fillId="0" borderId="0" xfId="1" applyFont="1" applyBorder="1" applyAlignment="1">
      <alignment horizontal="left"/>
    </xf>
    <xf numFmtId="43" fontId="1" fillId="0" borderId="0" xfId="1" applyNumberFormat="1" applyFont="1"/>
    <xf numFmtId="0" fontId="27" fillId="0" borderId="0" xfId="1" applyFont="1"/>
    <xf numFmtId="167" fontId="27" fillId="0" borderId="0" xfId="2" applyNumberFormat="1" applyFont="1"/>
    <xf numFmtId="0" fontId="27" fillId="0" borderId="0" xfId="1" applyFont="1" applyBorder="1"/>
    <xf numFmtId="167" fontId="27" fillId="0" borderId="0" xfId="2" applyNumberFormat="1" applyFont="1" applyBorder="1"/>
    <xf numFmtId="0" fontId="2" fillId="0" borderId="6" xfId="1" applyFont="1" applyBorder="1"/>
    <xf numFmtId="167" fontId="2" fillId="0" borderId="6" xfId="2" applyNumberFormat="1" applyFont="1" applyBorder="1" applyAlignment="1"/>
    <xf numFmtId="0" fontId="27" fillId="0" borderId="2" xfId="1" applyFont="1" applyBorder="1"/>
    <xf numFmtId="167" fontId="27" fillId="0" borderId="2" xfId="2" applyNumberFormat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2" borderId="0" xfId="1" applyFont="1" applyFill="1" applyAlignment="1">
      <alignment horizontal="center"/>
    </xf>
    <xf numFmtId="42" fontId="4" fillId="0" borderId="0" xfId="1" applyNumberFormat="1" applyFont="1" applyAlignment="1">
      <alignment horizontal="center"/>
    </xf>
    <xf numFmtId="0" fontId="4" fillId="5" borderId="0" xfId="1" applyFont="1" applyFill="1" applyAlignment="1">
      <alignment horizontal="left"/>
    </xf>
  </cellXfs>
  <cellStyles count="197">
    <cellStyle name="Comma" xfId="6" builtinId="3"/>
    <cellStyle name="Comma [0]" xfId="49" builtinId="6"/>
    <cellStyle name="Comma 2" xfId="2"/>
    <cellStyle name="Currency 2" xfId="3"/>
    <cellStyle name="Currency 3" xfId="5"/>
    <cellStyle name="Currency_Sheet1" xf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Normal" xfId="0" builtinId="0"/>
    <cellStyle name="Normal 2" xfId="1"/>
    <cellStyle name="Percent" xfId="19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16</xdr:row>
      <xdr:rowOff>114299</xdr:rowOff>
    </xdr:from>
    <xdr:to>
      <xdr:col>6</xdr:col>
      <xdr:colOff>590550</xdr:colOff>
      <xdr:row>28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3162299"/>
          <a:ext cx="2362200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3"/>
  <sheetViews>
    <sheetView topLeftCell="A26" zoomScale="125" zoomScaleNormal="125" zoomScalePageLayoutView="125" workbookViewId="0">
      <selection activeCell="B11" sqref="B11"/>
    </sheetView>
  </sheetViews>
  <sheetFormatPr defaultColWidth="8.77734375" defaultRowHeight="14.4"/>
  <sheetData>
    <row r="6" spans="2:9" ht="15" customHeight="1">
      <c r="B6" s="268" t="s">
        <v>316</v>
      </c>
      <c r="C6" s="268"/>
      <c r="D6" s="268"/>
      <c r="E6" s="268"/>
      <c r="F6" s="268"/>
      <c r="G6" s="268"/>
      <c r="H6" s="268"/>
      <c r="I6" s="268"/>
    </row>
    <row r="7" spans="2:9" ht="15" customHeight="1">
      <c r="B7" s="268"/>
      <c r="C7" s="268"/>
      <c r="D7" s="268"/>
      <c r="E7" s="268"/>
      <c r="F7" s="268"/>
      <c r="G7" s="268"/>
      <c r="H7" s="268"/>
      <c r="I7" s="268"/>
    </row>
    <row r="8" spans="2:9" ht="15" customHeight="1">
      <c r="B8" s="268"/>
      <c r="C8" s="268"/>
      <c r="D8" s="268"/>
      <c r="E8" s="268"/>
      <c r="F8" s="268"/>
      <c r="G8" s="268"/>
      <c r="H8" s="268"/>
      <c r="I8" s="268"/>
    </row>
    <row r="9" spans="2:9" ht="15" customHeight="1">
      <c r="B9" s="268"/>
      <c r="C9" s="268"/>
      <c r="D9" s="268"/>
      <c r="E9" s="268"/>
      <c r="F9" s="268"/>
      <c r="G9" s="268"/>
      <c r="H9" s="268"/>
      <c r="I9" s="268"/>
    </row>
    <row r="36" spans="2:9">
      <c r="B36" s="267" t="s">
        <v>244</v>
      </c>
      <c r="C36" s="267"/>
      <c r="D36" s="267"/>
      <c r="E36" s="267"/>
      <c r="F36" s="267"/>
      <c r="G36" s="267"/>
      <c r="H36" s="267"/>
      <c r="I36" s="267"/>
    </row>
    <row r="37" spans="2:9">
      <c r="B37" s="267"/>
      <c r="C37" s="267"/>
      <c r="D37" s="267"/>
      <c r="E37" s="267"/>
      <c r="F37" s="267"/>
      <c r="G37" s="267"/>
      <c r="H37" s="267"/>
      <c r="I37" s="267"/>
    </row>
    <row r="38" spans="2:9">
      <c r="B38" s="267"/>
      <c r="C38" s="267"/>
      <c r="D38" s="267"/>
      <c r="E38" s="267"/>
      <c r="F38" s="267"/>
      <c r="G38" s="267"/>
      <c r="H38" s="267"/>
      <c r="I38" s="267"/>
    </row>
    <row r="39" spans="2:9">
      <c r="B39" s="267"/>
      <c r="C39" s="267"/>
      <c r="D39" s="267"/>
      <c r="E39" s="267"/>
      <c r="F39" s="267"/>
      <c r="G39" s="267"/>
      <c r="H39" s="267"/>
      <c r="I39" s="267"/>
    </row>
    <row r="41" spans="2:9">
      <c r="D41" s="269" t="s">
        <v>317</v>
      </c>
      <c r="E41" s="269"/>
      <c r="F41" s="269"/>
      <c r="G41" s="269"/>
    </row>
    <row r="42" spans="2:9">
      <c r="D42" s="269"/>
      <c r="E42" s="269"/>
      <c r="F42" s="269"/>
      <c r="G42" s="269"/>
    </row>
    <row r="43" spans="2:9">
      <c r="D43" s="269"/>
      <c r="E43" s="269"/>
      <c r="F43" s="269"/>
      <c r="G43" s="269"/>
    </row>
  </sheetData>
  <mergeCells count="3">
    <mergeCell ref="B36:I39"/>
    <mergeCell ref="B6:I9"/>
    <mergeCell ref="D41:G43"/>
  </mergeCells>
  <pageMargins left="0.7" right="0.7" top="0.75" bottom="0.75" header="0.3" footer="0.3"/>
  <pageSetup paperSize="16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PageLayoutView="150" workbookViewId="0">
      <selection activeCell="F14" sqref="F14"/>
    </sheetView>
  </sheetViews>
  <sheetFormatPr defaultColWidth="15.44140625" defaultRowHeight="13.2"/>
  <cols>
    <col min="1" max="1" width="5" style="105" bestFit="1" customWidth="1"/>
    <col min="2" max="2" width="25.109375" style="105" bestFit="1" customWidth="1"/>
    <col min="3" max="3" width="8.33203125" style="105" customWidth="1"/>
    <col min="4" max="4" width="16.109375" style="105" customWidth="1"/>
    <col min="5" max="5" width="4" style="105" customWidth="1"/>
    <col min="6" max="16384" width="15.44140625" style="105"/>
  </cols>
  <sheetData>
    <row r="1" spans="1:6">
      <c r="A1" s="130"/>
      <c r="B1" s="129"/>
      <c r="C1" s="106"/>
      <c r="D1" s="177" t="s">
        <v>23</v>
      </c>
      <c r="F1" s="60" t="s">
        <v>23</v>
      </c>
    </row>
    <row r="2" spans="1:6">
      <c r="A2" s="130"/>
      <c r="B2" s="120" t="s">
        <v>11</v>
      </c>
      <c r="C2" s="106"/>
      <c r="D2" s="177" t="s">
        <v>274</v>
      </c>
      <c r="F2" s="60" t="s">
        <v>315</v>
      </c>
    </row>
    <row r="3" spans="1:6">
      <c r="A3" s="130"/>
      <c r="B3" s="130"/>
      <c r="C3" s="125"/>
    </row>
    <row r="4" spans="1:6">
      <c r="A4" s="130"/>
      <c r="C4" s="119" t="s">
        <v>22</v>
      </c>
    </row>
    <row r="5" spans="1:6">
      <c r="A5" s="130">
        <v>8000</v>
      </c>
      <c r="B5" s="114" t="s">
        <v>16</v>
      </c>
      <c r="C5" s="118"/>
      <c r="D5" s="114"/>
      <c r="E5" s="114"/>
      <c r="F5" s="114"/>
    </row>
    <row r="6" spans="1:6">
      <c r="A6" s="130"/>
      <c r="B6" s="130"/>
      <c r="C6" s="128"/>
      <c r="D6" s="213"/>
    </row>
    <row r="7" spans="1:6">
      <c r="B7" s="105" t="s">
        <v>161</v>
      </c>
      <c r="D7" s="213">
        <v>3500</v>
      </c>
      <c r="F7" s="213">
        <v>4000</v>
      </c>
    </row>
    <row r="8" spans="1:6">
      <c r="A8" s="130"/>
      <c r="B8" s="129" t="s">
        <v>160</v>
      </c>
      <c r="C8" s="128"/>
      <c r="D8" s="213">
        <v>775</v>
      </c>
      <c r="F8" s="213">
        <v>775</v>
      </c>
    </row>
    <row r="9" spans="1:6">
      <c r="A9" s="117"/>
      <c r="B9" s="105" t="s">
        <v>159</v>
      </c>
      <c r="C9" s="115"/>
      <c r="D9" s="213">
        <v>825</v>
      </c>
      <c r="F9" s="213">
        <v>825</v>
      </c>
    </row>
    <row r="10" spans="1:6">
      <c r="A10" s="117"/>
      <c r="B10" s="105" t="s">
        <v>158</v>
      </c>
      <c r="C10" s="115">
        <v>1</v>
      </c>
      <c r="D10" s="213">
        <v>1000</v>
      </c>
      <c r="F10" s="213">
        <v>1000</v>
      </c>
    </row>
    <row r="11" spans="1:6">
      <c r="A11" s="117"/>
      <c r="B11" s="37" t="s">
        <v>252</v>
      </c>
      <c r="C11" s="115">
        <v>2</v>
      </c>
      <c r="D11" s="213">
        <v>2500</v>
      </c>
      <c r="F11" s="213">
        <v>2500</v>
      </c>
    </row>
    <row r="12" spans="1:6">
      <c r="A12" s="59"/>
      <c r="B12" s="37" t="s">
        <v>106</v>
      </c>
      <c r="C12" s="11"/>
      <c r="D12" s="213">
        <v>2500</v>
      </c>
      <c r="F12" s="213">
        <v>4000</v>
      </c>
    </row>
    <row r="13" spans="1:6">
      <c r="A13" s="117"/>
      <c r="B13" s="39" t="s">
        <v>88</v>
      </c>
      <c r="C13" s="115"/>
      <c r="D13" s="224">
        <f>SUM(D7:D12)</f>
        <v>11100</v>
      </c>
      <c r="F13" s="224">
        <f>SUM(F7:F12)</f>
        <v>13100</v>
      </c>
    </row>
    <row r="15" spans="1:6">
      <c r="B15" s="39" t="s">
        <v>261</v>
      </c>
      <c r="C15" s="11"/>
      <c r="D15" s="43">
        <v>0</v>
      </c>
      <c r="F15" s="43">
        <v>0</v>
      </c>
    </row>
    <row r="16" spans="1:6" s="37" customFormat="1">
      <c r="A16" s="59"/>
      <c r="B16" s="39" t="s">
        <v>262</v>
      </c>
      <c r="C16" s="11"/>
      <c r="D16" s="43">
        <v>11100</v>
      </c>
      <c r="E16" s="105"/>
      <c r="F16" s="43">
        <v>13100</v>
      </c>
    </row>
    <row r="17" spans="1:6" s="37" customFormat="1" ht="13.8" thickBot="1">
      <c r="A17" s="59"/>
      <c r="B17" s="39" t="s">
        <v>263</v>
      </c>
      <c r="C17" s="11"/>
      <c r="D17" s="65">
        <f>D15-D16</f>
        <v>-11100</v>
      </c>
      <c r="E17" s="105"/>
      <c r="F17" s="65">
        <v>-13100</v>
      </c>
    </row>
    <row r="18" spans="1:6" s="37" customFormat="1" ht="13.8" thickTop="1">
      <c r="A18" s="59"/>
      <c r="B18" s="105"/>
      <c r="C18" s="105"/>
      <c r="D18" s="105"/>
      <c r="E18" s="105"/>
      <c r="F18" s="105"/>
    </row>
    <row r="19" spans="1:6" s="37" customFormat="1">
      <c r="A19" s="105"/>
      <c r="B19" s="114" t="s">
        <v>22</v>
      </c>
      <c r="C19" s="113"/>
      <c r="D19" s="112"/>
      <c r="E19" s="112"/>
      <c r="F19" s="112"/>
    </row>
    <row r="20" spans="1:6" s="37" customFormat="1">
      <c r="A20" s="105"/>
      <c r="B20" s="172" t="s">
        <v>266</v>
      </c>
      <c r="C20" s="110"/>
      <c r="D20" s="110"/>
      <c r="E20" s="38"/>
      <c r="F20" s="105"/>
    </row>
    <row r="21" spans="1:6" s="37" customFormat="1">
      <c r="A21" s="105"/>
      <c r="B21" s="172" t="s">
        <v>267</v>
      </c>
      <c r="C21" s="110"/>
      <c r="D21" s="110"/>
      <c r="E21" s="105"/>
      <c r="F21" s="105"/>
    </row>
    <row r="22" spans="1:6" s="37" customFormat="1">
      <c r="A22" s="105"/>
      <c r="C22" s="105"/>
      <c r="D22" s="105"/>
      <c r="E22" s="105"/>
      <c r="F22" s="105"/>
    </row>
    <row r="23" spans="1:6" s="37" customFormat="1">
      <c r="A23" s="105"/>
      <c r="C23" s="105"/>
      <c r="D23" s="105"/>
      <c r="E23" s="105"/>
      <c r="F23" s="105"/>
    </row>
    <row r="24" spans="1:6" s="37" customFormat="1">
      <c r="A24" s="105"/>
      <c r="B24" s="105"/>
      <c r="C24" s="105"/>
      <c r="D24" s="105"/>
      <c r="E24" s="105"/>
      <c r="F24" s="105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zoomScaleNormal="100" zoomScalePageLayoutView="125" workbookViewId="0">
      <selection activeCell="G21" sqref="G21"/>
    </sheetView>
  </sheetViews>
  <sheetFormatPr defaultColWidth="8.77734375" defaultRowHeight="13.2"/>
  <cols>
    <col min="1" max="1" width="6" style="1" bestFit="1" customWidth="1"/>
    <col min="2" max="2" width="20.77734375" style="1" bestFit="1" customWidth="1"/>
    <col min="3" max="3" width="6.109375" style="1" bestFit="1" customWidth="1"/>
    <col min="4" max="4" width="3.6640625" style="1" customWidth="1"/>
    <col min="5" max="5" width="12.44140625" style="1" customWidth="1"/>
    <col min="6" max="6" width="4" style="1" customWidth="1"/>
    <col min="7" max="7" width="11.6640625" style="1" bestFit="1" customWidth="1"/>
    <col min="8" max="16384" width="8.77734375" style="1"/>
  </cols>
  <sheetData>
    <row r="1" spans="1:8">
      <c r="A1" s="37"/>
      <c r="B1" s="39"/>
      <c r="C1" s="39"/>
      <c r="D1" s="39"/>
      <c r="E1" s="177" t="s">
        <v>23</v>
      </c>
      <c r="F1" s="37"/>
      <c r="G1" s="60" t="s">
        <v>23</v>
      </c>
    </row>
    <row r="2" spans="1:8">
      <c r="A2" s="39">
        <v>8100</v>
      </c>
      <c r="B2" s="61" t="s">
        <v>10</v>
      </c>
      <c r="C2" s="39"/>
      <c r="D2" s="39"/>
      <c r="E2" s="177" t="s">
        <v>274</v>
      </c>
      <c r="F2" s="37"/>
      <c r="G2" s="60" t="s">
        <v>315</v>
      </c>
    </row>
    <row r="3" spans="1:8">
      <c r="A3" s="39"/>
      <c r="B3" s="59"/>
      <c r="C3" s="39" t="s">
        <v>22</v>
      </c>
      <c r="D3" s="39"/>
      <c r="E3" s="37"/>
      <c r="F3" s="37"/>
      <c r="G3" s="37"/>
    </row>
    <row r="4" spans="1:8">
      <c r="A4" s="39"/>
      <c r="B4" s="41"/>
      <c r="C4" s="226"/>
      <c r="D4" s="51"/>
      <c r="E4" s="227"/>
      <c r="F4" s="227"/>
      <c r="G4" s="227"/>
    </row>
    <row r="5" spans="1:8">
      <c r="A5" s="39"/>
      <c r="B5" s="39" t="s">
        <v>21</v>
      </c>
      <c r="C5" s="86"/>
      <c r="D5" s="14"/>
      <c r="E5" s="37"/>
      <c r="F5" s="37"/>
      <c r="G5" s="37"/>
    </row>
    <row r="6" spans="1:8">
      <c r="A6" s="39"/>
      <c r="B6" s="37" t="s">
        <v>79</v>
      </c>
      <c r="C6" s="86"/>
      <c r="D6" s="19"/>
      <c r="E6" s="189">
        <v>1000</v>
      </c>
      <c r="F6" s="37"/>
      <c r="G6" s="189">
        <v>0</v>
      </c>
    </row>
    <row r="7" spans="1:8">
      <c r="A7" s="39"/>
      <c r="B7" s="37" t="s">
        <v>165</v>
      </c>
      <c r="C7" s="86"/>
      <c r="D7" s="19"/>
      <c r="E7" s="189">
        <v>4000</v>
      </c>
      <c r="F7" s="37"/>
      <c r="G7" s="189">
        <v>4000</v>
      </c>
    </row>
    <row r="8" spans="1:8">
      <c r="A8" s="39"/>
      <c r="B8" s="39" t="s">
        <v>62</v>
      </c>
      <c r="C8" s="34"/>
      <c r="D8" s="16"/>
      <c r="E8" s="193">
        <f t="shared" ref="E8" si="0">SUM(E6:E7)</f>
        <v>5000</v>
      </c>
      <c r="F8" s="37"/>
      <c r="G8" s="193">
        <f>SUM(G6:G7)</f>
        <v>4000</v>
      </c>
    </row>
    <row r="9" spans="1:8">
      <c r="A9" s="39"/>
      <c r="B9" s="39"/>
      <c r="C9" s="86"/>
      <c r="D9" s="19"/>
      <c r="E9" s="189"/>
      <c r="F9" s="37"/>
      <c r="G9" s="189"/>
    </row>
    <row r="10" spans="1:8">
      <c r="A10" s="39"/>
      <c r="B10" s="39" t="s">
        <v>18</v>
      </c>
      <c r="C10" s="86"/>
      <c r="D10" s="19"/>
      <c r="E10" s="189"/>
      <c r="F10" s="37"/>
      <c r="G10" s="189"/>
    </row>
    <row r="11" spans="1:8">
      <c r="A11" s="37"/>
      <c r="B11" s="37" t="s">
        <v>164</v>
      </c>
      <c r="C11" s="86"/>
      <c r="D11" s="19"/>
      <c r="E11" s="189">
        <v>2500</v>
      </c>
      <c r="F11" s="37"/>
      <c r="G11" s="189">
        <v>2500</v>
      </c>
    </row>
    <row r="12" spans="1:8">
      <c r="A12" s="37"/>
      <c r="B12" s="37" t="s">
        <v>107</v>
      </c>
      <c r="C12" s="86"/>
      <c r="D12" s="19"/>
      <c r="E12" s="189">
        <v>0</v>
      </c>
      <c r="F12" s="37"/>
      <c r="G12" s="189">
        <v>0</v>
      </c>
    </row>
    <row r="13" spans="1:8">
      <c r="A13" s="37"/>
      <c r="B13" s="37" t="s">
        <v>53</v>
      </c>
      <c r="C13" s="86" t="s">
        <v>268</v>
      </c>
      <c r="D13" s="19"/>
      <c r="E13" s="189">
        <v>15000</v>
      </c>
      <c r="F13" s="37"/>
      <c r="G13" s="189">
        <v>15500</v>
      </c>
      <c r="H13" s="1" t="s">
        <v>339</v>
      </c>
    </row>
    <row r="14" spans="1:8">
      <c r="A14" s="37"/>
      <c r="B14" s="37" t="s">
        <v>33</v>
      </c>
      <c r="C14" s="86"/>
      <c r="D14" s="19"/>
      <c r="E14" s="189">
        <v>2200</v>
      </c>
      <c r="F14" s="37"/>
      <c r="G14" s="189">
        <v>2200</v>
      </c>
    </row>
    <row r="15" spans="1:8">
      <c r="A15" s="37"/>
      <c r="B15" s="37" t="s">
        <v>163</v>
      </c>
      <c r="C15" s="86"/>
      <c r="D15" s="19"/>
      <c r="E15" s="189">
        <v>4500</v>
      </c>
      <c r="F15" s="37"/>
      <c r="G15" s="189">
        <v>4500</v>
      </c>
    </row>
    <row r="16" spans="1:8">
      <c r="A16" s="37"/>
      <c r="B16" s="37" t="s">
        <v>162</v>
      </c>
      <c r="C16" s="86"/>
      <c r="D16" s="19"/>
      <c r="E16" s="189">
        <v>250</v>
      </c>
      <c r="F16" s="37"/>
      <c r="G16" s="189">
        <v>250</v>
      </c>
    </row>
    <row r="17" spans="1:9">
      <c r="A17" s="37"/>
      <c r="B17" s="37" t="s">
        <v>27</v>
      </c>
      <c r="C17" s="86"/>
      <c r="D17" s="19"/>
      <c r="E17" s="189">
        <v>1000</v>
      </c>
      <c r="F17" s="37"/>
      <c r="G17" s="189">
        <v>1000</v>
      </c>
    </row>
    <row r="18" spans="1:9">
      <c r="A18" s="37"/>
      <c r="B18" s="37" t="s">
        <v>105</v>
      </c>
      <c r="C18" s="86"/>
      <c r="D18" s="19"/>
      <c r="E18" s="189">
        <v>0</v>
      </c>
      <c r="F18" s="37"/>
      <c r="G18" s="189">
        <v>0</v>
      </c>
    </row>
    <row r="19" spans="1:9">
      <c r="A19" s="37"/>
      <c r="B19" s="37" t="s">
        <v>290</v>
      </c>
      <c r="C19" s="86"/>
      <c r="D19" s="19"/>
      <c r="E19" s="189">
        <v>600</v>
      </c>
      <c r="F19" s="37"/>
      <c r="G19" s="189">
        <v>0</v>
      </c>
    </row>
    <row r="20" spans="1:9">
      <c r="A20" s="37"/>
      <c r="B20" s="39" t="s">
        <v>9</v>
      </c>
      <c r="C20" s="86"/>
      <c r="D20" s="16"/>
      <c r="E20" s="193">
        <f>SUM(E11:E19)</f>
        <v>26050</v>
      </c>
      <c r="F20" s="37"/>
      <c r="G20" s="193">
        <f>SUM(G11:G19)</f>
        <v>25950</v>
      </c>
    </row>
    <row r="21" spans="1:9">
      <c r="A21" s="37"/>
      <c r="B21" s="37"/>
      <c r="C21" s="86"/>
      <c r="D21" s="19"/>
      <c r="E21" s="189"/>
      <c r="F21" s="37"/>
      <c r="G21" s="189"/>
    </row>
    <row r="22" spans="1:9" ht="13.8" thickBot="1">
      <c r="A22" s="37"/>
      <c r="B22" s="39" t="s">
        <v>8</v>
      </c>
      <c r="C22" s="96"/>
      <c r="D22" s="16"/>
      <c r="E22" s="191">
        <f>E8-E20</f>
        <v>-21050</v>
      </c>
      <c r="F22" s="37"/>
      <c r="G22" s="191">
        <f>(G8-G20)</f>
        <v>-21950</v>
      </c>
    </row>
    <row r="23" spans="1:9" ht="13.8" thickTop="1">
      <c r="A23" s="37"/>
      <c r="B23" s="37"/>
      <c r="C23" s="228"/>
      <c r="D23" s="229"/>
      <c r="E23" s="37"/>
      <c r="F23" s="37"/>
      <c r="G23" s="37"/>
      <c r="H23" s="37"/>
      <c r="I23" s="37"/>
    </row>
    <row r="24" spans="1:9" ht="13.8">
      <c r="A24" s="37"/>
      <c r="B24" s="41" t="s">
        <v>22</v>
      </c>
      <c r="C24" s="40"/>
      <c r="D24" s="40"/>
      <c r="E24" s="40"/>
      <c r="F24" s="40"/>
      <c r="G24" s="40"/>
      <c r="H24" s="208"/>
      <c r="I24" s="37"/>
    </row>
    <row r="25" spans="1:9" ht="18" customHeight="1">
      <c r="A25" s="37"/>
      <c r="B25" s="100">
        <v>1</v>
      </c>
      <c r="C25" s="89" t="s">
        <v>260</v>
      </c>
      <c r="D25" s="89"/>
      <c r="E25" s="37"/>
      <c r="F25" s="37"/>
      <c r="G25" s="37"/>
      <c r="H25" s="37"/>
      <c r="I25" s="37"/>
    </row>
    <row r="26" spans="1:9">
      <c r="A26" s="37"/>
      <c r="B26" s="100">
        <v>2</v>
      </c>
      <c r="C26" s="89" t="s">
        <v>269</v>
      </c>
      <c r="D26" s="89"/>
      <c r="E26" s="37"/>
      <c r="F26" s="37"/>
      <c r="G26" s="37"/>
      <c r="H26" s="37"/>
      <c r="I26" s="37"/>
    </row>
    <row r="27" spans="1:9">
      <c r="A27" s="37"/>
      <c r="B27" s="100"/>
      <c r="C27" s="89"/>
      <c r="D27" s="89"/>
      <c r="E27" s="37"/>
      <c r="F27" s="37"/>
      <c r="G27" s="37"/>
      <c r="H27" s="37"/>
      <c r="I27" s="37"/>
    </row>
    <row r="28" spans="1:9">
      <c r="A28" s="37"/>
      <c r="B28" s="100"/>
      <c r="C28" s="89"/>
      <c r="D28" s="89"/>
      <c r="E28" s="37"/>
      <c r="F28" s="37"/>
      <c r="G28" s="37"/>
      <c r="H28" s="37"/>
      <c r="I28" s="37"/>
    </row>
    <row r="29" spans="1:9">
      <c r="A29" s="37"/>
      <c r="B29" s="37"/>
      <c r="C29" s="37"/>
      <c r="D29" s="37"/>
      <c r="E29" s="37"/>
      <c r="F29" s="37"/>
      <c r="G29" s="37"/>
      <c r="H29" s="37"/>
      <c r="I29" s="37"/>
    </row>
    <row r="30" spans="1:9">
      <c r="A30" s="37"/>
      <c r="B30" s="37"/>
      <c r="C30" s="37"/>
      <c r="D30" s="37"/>
      <c r="E30" s="37"/>
      <c r="F30" s="37"/>
      <c r="G30" s="37"/>
      <c r="H30" s="37"/>
      <c r="I30" s="37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zoomScaleNormal="100" zoomScalePageLayoutView="150" workbookViewId="0">
      <selection activeCell="G48" sqref="G48"/>
    </sheetView>
  </sheetViews>
  <sheetFormatPr defaultColWidth="8.77734375" defaultRowHeight="13.2"/>
  <cols>
    <col min="1" max="1" width="5.77734375" style="37" customWidth="1"/>
    <col min="2" max="2" width="20.44140625" style="37" bestFit="1" customWidth="1"/>
    <col min="3" max="3" width="6.33203125" style="37" bestFit="1" customWidth="1"/>
    <col min="4" max="4" width="5.109375" style="42" bestFit="1" customWidth="1"/>
    <col min="5" max="5" width="14.6640625" style="37" bestFit="1" customWidth="1"/>
    <col min="6" max="6" width="3" style="37" customWidth="1"/>
    <col min="7" max="7" width="13.33203125" style="37" customWidth="1"/>
    <col min="8" max="16384" width="8.77734375" style="37"/>
  </cols>
  <sheetData>
    <row r="2" spans="1:8" ht="19.5" customHeight="1">
      <c r="B2" s="150"/>
      <c r="C2" s="148"/>
      <c r="D2" s="147"/>
      <c r="E2" s="146" t="s">
        <v>23</v>
      </c>
      <c r="G2" s="146" t="s">
        <v>320</v>
      </c>
    </row>
    <row r="3" spans="1:8" ht="19.5" customHeight="1">
      <c r="A3" s="39">
        <v>6000</v>
      </c>
      <c r="B3" s="149" t="s">
        <v>232</v>
      </c>
      <c r="C3" s="148"/>
      <c r="D3" s="147"/>
      <c r="E3" s="146" t="s">
        <v>274</v>
      </c>
      <c r="G3" s="146" t="s">
        <v>315</v>
      </c>
    </row>
    <row r="4" spans="1:8">
      <c r="C4" s="135" t="s">
        <v>22</v>
      </c>
    </row>
    <row r="5" spans="1:8" ht="17.399999999999999">
      <c r="B5" s="143" t="s">
        <v>21</v>
      </c>
      <c r="C5" s="144"/>
      <c r="D5" s="145"/>
      <c r="E5" s="144"/>
      <c r="F5" s="144"/>
      <c r="G5" s="144"/>
    </row>
    <row r="6" spans="1:8">
      <c r="B6" s="37" t="s">
        <v>231</v>
      </c>
      <c r="C6" s="10"/>
      <c r="D6" s="19"/>
      <c r="E6" s="189">
        <v>27000</v>
      </c>
      <c r="G6" s="189">
        <v>28000</v>
      </c>
    </row>
    <row r="7" spans="1:8">
      <c r="B7" s="37" t="s">
        <v>63</v>
      </c>
      <c r="C7" s="14"/>
      <c r="D7" s="19"/>
      <c r="E7" s="189">
        <v>294000</v>
      </c>
      <c r="G7" s="214">
        <v>294000</v>
      </c>
    </row>
    <row r="8" spans="1:8">
      <c r="B8" s="37" t="s">
        <v>230</v>
      </c>
      <c r="C8" s="14"/>
      <c r="D8" s="19"/>
      <c r="E8" s="189">
        <v>2000</v>
      </c>
      <c r="G8" s="189">
        <v>2000</v>
      </c>
    </row>
    <row r="9" spans="1:8">
      <c r="B9" s="37" t="s">
        <v>84</v>
      </c>
      <c r="C9" s="14"/>
      <c r="D9" s="19"/>
      <c r="E9" s="189">
        <v>2000</v>
      </c>
      <c r="G9" s="189">
        <v>2000</v>
      </c>
    </row>
    <row r="10" spans="1:8">
      <c r="B10" s="37" t="s">
        <v>229</v>
      </c>
      <c r="C10" s="14"/>
      <c r="D10" s="19"/>
      <c r="E10" s="189">
        <v>50000</v>
      </c>
      <c r="G10" s="214">
        <v>50000</v>
      </c>
      <c r="H10" s="37" t="s">
        <v>332</v>
      </c>
    </row>
    <row r="11" spans="1:8">
      <c r="B11" s="37" t="s">
        <v>228</v>
      </c>
      <c r="C11" s="14"/>
      <c r="D11" s="19"/>
      <c r="E11" s="189">
        <v>250</v>
      </c>
      <c r="G11" s="214">
        <v>250</v>
      </c>
    </row>
    <row r="12" spans="1:8">
      <c r="B12" s="37" t="s">
        <v>227</v>
      </c>
      <c r="C12" s="14"/>
      <c r="D12" s="19"/>
      <c r="E12" s="189">
        <v>20000</v>
      </c>
      <c r="G12" s="214">
        <v>20000</v>
      </c>
    </row>
    <row r="13" spans="1:8">
      <c r="B13" s="39" t="s">
        <v>62</v>
      </c>
      <c r="C13" s="10"/>
      <c r="D13" s="43"/>
      <c r="E13" s="193">
        <f>SUM(E6:E12)</f>
        <v>395250</v>
      </c>
      <c r="G13" s="193">
        <f>SUM(G6:G12)</f>
        <v>396250</v>
      </c>
    </row>
    <row r="14" spans="1:8">
      <c r="C14" s="10"/>
      <c r="D14" s="19"/>
      <c r="E14" s="189"/>
      <c r="G14" s="189"/>
    </row>
    <row r="15" spans="1:8" ht="17.399999999999999">
      <c r="B15" s="143" t="s">
        <v>18</v>
      </c>
      <c r="C15" s="142"/>
      <c r="D15" s="141"/>
      <c r="E15" s="194"/>
      <c r="F15" s="144"/>
      <c r="G15" s="144"/>
    </row>
    <row r="16" spans="1:8">
      <c r="B16" s="37" t="s">
        <v>61</v>
      </c>
      <c r="C16" s="14"/>
      <c r="D16" s="19"/>
      <c r="E16" s="189">
        <v>11000</v>
      </c>
      <c r="G16" s="189">
        <v>11000</v>
      </c>
    </row>
    <row r="17" spans="2:8">
      <c r="B17" s="37" t="s">
        <v>248</v>
      </c>
      <c r="C17" s="14"/>
      <c r="D17" s="19"/>
      <c r="E17" s="189">
        <v>1000</v>
      </c>
      <c r="G17" s="189">
        <v>1000</v>
      </c>
    </row>
    <row r="18" spans="2:8">
      <c r="B18" s="37" t="s">
        <v>226</v>
      </c>
      <c r="C18" s="14"/>
      <c r="D18" s="19"/>
      <c r="E18" s="189">
        <v>10000</v>
      </c>
      <c r="G18" s="189">
        <v>10000</v>
      </c>
    </row>
    <row r="19" spans="2:8">
      <c r="B19" s="37" t="s">
        <v>60</v>
      </c>
      <c r="C19" s="14"/>
      <c r="D19" s="19"/>
      <c r="E19" s="189">
        <v>6000</v>
      </c>
      <c r="G19" s="189">
        <v>6000</v>
      </c>
    </row>
    <row r="20" spans="2:8">
      <c r="B20" s="37" t="s">
        <v>225</v>
      </c>
      <c r="C20" s="14"/>
      <c r="D20" s="19"/>
      <c r="E20" s="189">
        <v>23250</v>
      </c>
      <c r="G20" s="214">
        <v>23750</v>
      </c>
      <c r="H20" s="37" t="s">
        <v>332</v>
      </c>
    </row>
    <row r="21" spans="2:8">
      <c r="B21" s="57" t="s">
        <v>224</v>
      </c>
      <c r="C21" s="47"/>
      <c r="D21" s="241"/>
      <c r="E21" s="214">
        <v>2000</v>
      </c>
      <c r="F21" s="57"/>
      <c r="G21" s="214">
        <v>2000</v>
      </c>
    </row>
    <row r="22" spans="2:8">
      <c r="B22" s="37" t="s">
        <v>223</v>
      </c>
      <c r="C22" s="14"/>
      <c r="D22" s="19"/>
      <c r="E22" s="189">
        <v>3500</v>
      </c>
      <c r="G22" s="189">
        <v>3500</v>
      </c>
    </row>
    <row r="23" spans="2:8">
      <c r="B23" s="37" t="s">
        <v>222</v>
      </c>
      <c r="C23" s="14"/>
      <c r="D23" s="19"/>
      <c r="E23" s="189">
        <v>6000</v>
      </c>
      <c r="G23" s="214">
        <v>6000</v>
      </c>
    </row>
    <row r="24" spans="2:8">
      <c r="B24" s="37" t="s">
        <v>59</v>
      </c>
      <c r="C24" s="14"/>
      <c r="D24" s="19"/>
      <c r="E24" s="189">
        <v>40750</v>
      </c>
      <c r="G24" s="189">
        <v>41500</v>
      </c>
      <c r="H24" s="37" t="s">
        <v>332</v>
      </c>
    </row>
    <row r="25" spans="2:8">
      <c r="B25" s="37" t="s">
        <v>56</v>
      </c>
      <c r="C25" s="14"/>
      <c r="D25" s="19"/>
      <c r="E25" s="189">
        <v>55000</v>
      </c>
      <c r="G25" s="214">
        <v>55000</v>
      </c>
    </row>
    <row r="26" spans="2:8">
      <c r="B26" s="37" t="s">
        <v>55</v>
      </c>
      <c r="C26" s="14"/>
      <c r="D26" s="19"/>
      <c r="E26" s="189">
        <v>300</v>
      </c>
      <c r="G26" s="214">
        <v>300</v>
      </c>
    </row>
    <row r="27" spans="2:8">
      <c r="B27" s="37" t="s">
        <v>221</v>
      </c>
      <c r="C27" s="14"/>
      <c r="D27" s="19"/>
      <c r="E27" s="189">
        <v>8000</v>
      </c>
      <c r="G27" s="214">
        <v>8000</v>
      </c>
    </row>
    <row r="28" spans="2:8">
      <c r="B28" s="37" t="s">
        <v>220</v>
      </c>
      <c r="C28" s="14"/>
      <c r="D28" s="19"/>
      <c r="E28" s="189">
        <v>1500</v>
      </c>
      <c r="G28" s="189">
        <v>1500</v>
      </c>
    </row>
    <row r="29" spans="2:8">
      <c r="B29" s="37" t="s">
        <v>219</v>
      </c>
      <c r="C29" s="14"/>
      <c r="D29" s="19"/>
      <c r="E29" s="189">
        <v>3000</v>
      </c>
      <c r="G29" s="214">
        <v>3000</v>
      </c>
    </row>
    <row r="30" spans="2:8">
      <c r="B30" s="37" t="s">
        <v>218</v>
      </c>
      <c r="C30" s="14"/>
      <c r="D30" s="19"/>
      <c r="E30" s="189">
        <v>1000</v>
      </c>
      <c r="G30" s="189">
        <v>1000</v>
      </c>
    </row>
    <row r="31" spans="2:8">
      <c r="B31" s="37" t="s">
        <v>217</v>
      </c>
      <c r="C31" s="14"/>
      <c r="D31" s="19"/>
      <c r="E31" s="189">
        <v>9000</v>
      </c>
      <c r="G31" s="189">
        <v>9000</v>
      </c>
    </row>
    <row r="32" spans="2:8">
      <c r="B32" s="37" t="s">
        <v>329</v>
      </c>
      <c r="C32" s="14">
        <v>1</v>
      </c>
      <c r="D32" s="19"/>
      <c r="E32" s="189">
        <v>12000</v>
      </c>
      <c r="G32" s="189">
        <v>14000</v>
      </c>
      <c r="H32" s="37" t="s">
        <v>332</v>
      </c>
    </row>
    <row r="33" spans="2:8">
      <c r="B33" s="37" t="s">
        <v>144</v>
      </c>
      <c r="C33" s="14"/>
      <c r="D33" s="19"/>
      <c r="E33" s="189">
        <v>150</v>
      </c>
      <c r="G33" s="189">
        <v>150</v>
      </c>
    </row>
    <row r="34" spans="2:8">
      <c r="B34" s="37" t="s">
        <v>216</v>
      </c>
      <c r="C34" s="14"/>
      <c r="D34" s="19"/>
      <c r="E34" s="189">
        <v>130000</v>
      </c>
      <c r="G34" s="189">
        <v>130000</v>
      </c>
    </row>
    <row r="35" spans="2:8">
      <c r="B35" s="37" t="s">
        <v>68</v>
      </c>
      <c r="C35" s="14"/>
      <c r="D35" s="19"/>
      <c r="E35" s="189">
        <v>1000</v>
      </c>
      <c r="G35" s="189">
        <v>1000</v>
      </c>
    </row>
    <row r="36" spans="2:8">
      <c r="B36" s="37" t="s">
        <v>215</v>
      </c>
      <c r="C36" s="14"/>
      <c r="D36" s="19"/>
      <c r="E36" s="189">
        <v>2000</v>
      </c>
      <c r="G36" s="189">
        <v>2000</v>
      </c>
    </row>
    <row r="37" spans="2:8">
      <c r="B37" s="37" t="s">
        <v>84</v>
      </c>
      <c r="C37" s="14"/>
      <c r="D37" s="19"/>
      <c r="E37" s="189">
        <v>1000</v>
      </c>
      <c r="G37" s="189">
        <v>1000</v>
      </c>
    </row>
    <row r="38" spans="2:8">
      <c r="B38" s="37" t="s">
        <v>27</v>
      </c>
      <c r="C38" s="14"/>
      <c r="D38" s="19"/>
      <c r="E38" s="189">
        <v>3000</v>
      </c>
      <c r="G38" s="189">
        <v>3000</v>
      </c>
    </row>
    <row r="39" spans="2:8">
      <c r="B39" s="37" t="s">
        <v>296</v>
      </c>
      <c r="C39" s="14"/>
      <c r="D39" s="19"/>
      <c r="E39" s="189">
        <v>14600</v>
      </c>
      <c r="G39" s="189">
        <v>14600</v>
      </c>
    </row>
    <row r="40" spans="2:8">
      <c r="B40" s="57" t="s">
        <v>109</v>
      </c>
      <c r="C40" s="14"/>
      <c r="D40" s="19"/>
      <c r="E40" s="189">
        <v>1700</v>
      </c>
      <c r="G40" s="189">
        <v>1700</v>
      </c>
    </row>
    <row r="41" spans="2:8">
      <c r="B41" s="37" t="s">
        <v>122</v>
      </c>
      <c r="C41" s="14"/>
      <c r="D41" s="19"/>
      <c r="E41" s="189">
        <v>1000</v>
      </c>
      <c r="G41" s="189">
        <v>1000</v>
      </c>
    </row>
    <row r="42" spans="2:8">
      <c r="B42" s="37" t="s">
        <v>214</v>
      </c>
      <c r="C42" s="14"/>
      <c r="D42" s="19"/>
      <c r="E42" s="189">
        <v>11000</v>
      </c>
      <c r="G42" s="189">
        <v>11250</v>
      </c>
      <c r="H42" s="37" t="s">
        <v>332</v>
      </c>
    </row>
    <row r="43" spans="2:8">
      <c r="B43" s="37" t="s">
        <v>213</v>
      </c>
      <c r="C43" s="14"/>
      <c r="D43" s="19"/>
      <c r="E43" s="189">
        <v>9000</v>
      </c>
      <c r="G43" s="189">
        <v>9200</v>
      </c>
      <c r="H43" s="37" t="s">
        <v>332</v>
      </c>
    </row>
    <row r="44" spans="2:8">
      <c r="B44" s="37" t="s">
        <v>295</v>
      </c>
      <c r="C44" s="14"/>
      <c r="D44" s="19"/>
      <c r="E44" s="189">
        <v>900</v>
      </c>
      <c r="G44" s="189">
        <v>900</v>
      </c>
    </row>
    <row r="45" spans="2:8">
      <c r="B45" s="39" t="s">
        <v>9</v>
      </c>
      <c r="C45" s="10"/>
      <c r="D45" s="140"/>
      <c r="E45" s="193">
        <f>SUM(E16:E44)</f>
        <v>368650</v>
      </c>
      <c r="G45" s="193">
        <f>SUM(G16:G44)</f>
        <v>372350</v>
      </c>
    </row>
    <row r="46" spans="2:8">
      <c r="C46" s="10"/>
      <c r="D46" s="19"/>
      <c r="E46" s="189"/>
    </row>
    <row r="47" spans="2:8" ht="13.8" thickBot="1">
      <c r="B47" s="39" t="s">
        <v>264</v>
      </c>
      <c r="C47" s="139"/>
      <c r="D47" s="138"/>
      <c r="E47" s="191">
        <f>E13-E45</f>
        <v>26600</v>
      </c>
      <c r="G47" s="191">
        <f>(G13-G45)</f>
        <v>23900</v>
      </c>
    </row>
    <row r="48" spans="2:8" ht="12" customHeight="1" thickTop="1">
      <c r="B48" s="39"/>
      <c r="C48" s="139"/>
      <c r="D48" s="138"/>
      <c r="E48" s="188"/>
    </row>
    <row r="49" spans="2:5" ht="16.95" customHeight="1">
      <c r="C49" s="10"/>
      <c r="D49" s="38"/>
      <c r="E49" s="189"/>
    </row>
    <row r="50" spans="2:5">
      <c r="D50" s="19"/>
    </row>
    <row r="51" spans="2:5">
      <c r="B51" s="136" t="s">
        <v>22</v>
      </c>
      <c r="C51" s="136"/>
      <c r="D51" s="137"/>
      <c r="E51" s="136"/>
    </row>
    <row r="53" spans="2:5">
      <c r="B53" s="37" t="s">
        <v>331</v>
      </c>
      <c r="C53" s="39"/>
      <c r="D53" s="135"/>
    </row>
  </sheetData>
  <pageMargins left="0.35" right="0.17" top="0.47" bottom="0.46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zoomScalePageLayoutView="200" workbookViewId="0">
      <selection activeCell="F20" sqref="F20"/>
    </sheetView>
  </sheetViews>
  <sheetFormatPr defaultColWidth="8.77734375" defaultRowHeight="13.2"/>
  <cols>
    <col min="1" max="1" width="5.109375" style="37" bestFit="1" customWidth="1"/>
    <col min="2" max="2" width="38.109375" style="37" customWidth="1"/>
    <col min="3" max="3" width="6.33203125" style="37" bestFit="1" customWidth="1"/>
    <col min="4" max="4" width="14.6640625" style="37" bestFit="1" customWidth="1"/>
    <col min="5" max="5" width="10" style="37" customWidth="1"/>
    <col min="6" max="6" width="16.109375" style="37" customWidth="1"/>
    <col min="7" max="16384" width="8.77734375" style="37"/>
  </cols>
  <sheetData>
    <row r="1" spans="1:7" ht="20.399999999999999">
      <c r="C1" s="160"/>
      <c r="D1" s="146" t="s">
        <v>23</v>
      </c>
      <c r="F1" s="146" t="s">
        <v>23</v>
      </c>
    </row>
    <row r="2" spans="1:7" ht="21">
      <c r="A2" s="39">
        <v>6500</v>
      </c>
      <c r="B2" s="163" t="s">
        <v>275</v>
      </c>
      <c r="C2" s="160"/>
      <c r="D2" s="146" t="s">
        <v>274</v>
      </c>
      <c r="F2" s="146" t="s">
        <v>315</v>
      </c>
    </row>
    <row r="3" spans="1:7">
      <c r="C3" s="39" t="s">
        <v>22</v>
      </c>
    </row>
    <row r="4" spans="1:7" ht="15.6">
      <c r="B4" s="162" t="s">
        <v>21</v>
      </c>
      <c r="C4" s="144"/>
      <c r="D4" s="144"/>
      <c r="E4" s="194"/>
      <c r="F4" s="194"/>
    </row>
    <row r="5" spans="1:7">
      <c r="B5" s="37" t="s">
        <v>158</v>
      </c>
      <c r="C5" s="10"/>
      <c r="D5" s="189">
        <v>50000</v>
      </c>
      <c r="F5" s="189">
        <v>50000</v>
      </c>
    </row>
    <row r="6" spans="1:7">
      <c r="B6" s="37" t="s">
        <v>282</v>
      </c>
      <c r="C6" s="14">
        <v>1</v>
      </c>
      <c r="D6" s="189">
        <v>7000</v>
      </c>
      <c r="F6" s="189">
        <v>5000</v>
      </c>
    </row>
    <row r="7" spans="1:7">
      <c r="B7" s="37" t="s">
        <v>243</v>
      </c>
      <c r="C7" s="14"/>
      <c r="D7" s="189">
        <v>1000</v>
      </c>
      <c r="F7" s="189">
        <v>1000</v>
      </c>
    </row>
    <row r="8" spans="1:7">
      <c r="B8" s="37" t="s">
        <v>326</v>
      </c>
      <c r="C8" s="50"/>
      <c r="D8" s="189">
        <v>5000</v>
      </c>
      <c r="E8" s="189"/>
      <c r="F8" s="189">
        <v>2000</v>
      </c>
    </row>
    <row r="9" spans="1:7">
      <c r="B9" s="39" t="s">
        <v>19</v>
      </c>
      <c r="C9" s="139"/>
      <c r="D9" s="193">
        <f>SUM('Info Desk- Maritime Bus'!D5:D8)</f>
        <v>63000</v>
      </c>
      <c r="F9" s="193">
        <f>SUM(F5:F8)</f>
        <v>58000</v>
      </c>
    </row>
    <row r="10" spans="1:7" ht="15.6">
      <c r="B10" s="162" t="s">
        <v>18</v>
      </c>
      <c r="C10" s="142"/>
      <c r="D10" s="194"/>
      <c r="E10" s="194"/>
      <c r="F10" s="194"/>
    </row>
    <row r="11" spans="1:7">
      <c r="B11" s="37" t="s">
        <v>223</v>
      </c>
      <c r="C11" s="14"/>
      <c r="D11" s="189">
        <v>3200</v>
      </c>
      <c r="F11" s="189">
        <v>3200</v>
      </c>
    </row>
    <row r="12" spans="1:7">
      <c r="B12" s="37" t="s">
        <v>242</v>
      </c>
      <c r="C12" s="14"/>
      <c r="D12" s="189">
        <v>1100</v>
      </c>
      <c r="F12" s="189">
        <v>1100</v>
      </c>
    </row>
    <row r="13" spans="1:7">
      <c r="B13" s="37" t="s">
        <v>241</v>
      </c>
      <c r="C13" s="14"/>
      <c r="D13" s="189">
        <v>55000</v>
      </c>
      <c r="F13" s="189">
        <v>56250</v>
      </c>
      <c r="G13" s="37" t="s">
        <v>332</v>
      </c>
    </row>
    <row r="14" spans="1:7">
      <c r="B14" s="37" t="s">
        <v>277</v>
      </c>
      <c r="C14" s="14"/>
      <c r="D14" s="189">
        <v>1000</v>
      </c>
      <c r="F14" s="189">
        <v>1000</v>
      </c>
    </row>
    <row r="15" spans="1:7">
      <c r="B15" s="37" t="s">
        <v>254</v>
      </c>
      <c r="C15" s="14"/>
      <c r="D15" s="189">
        <v>750</v>
      </c>
      <c r="F15" s="189">
        <v>500</v>
      </c>
    </row>
    <row r="16" spans="1:7">
      <c r="B16" s="57" t="s">
        <v>240</v>
      </c>
      <c r="C16" s="14"/>
      <c r="D16" s="189">
        <v>250</v>
      </c>
      <c r="F16" s="189">
        <v>250</v>
      </c>
    </row>
    <row r="17" spans="1:6">
      <c r="B17" s="37" t="s">
        <v>239</v>
      </c>
      <c r="C17" s="14"/>
      <c r="D17" s="189">
        <v>600</v>
      </c>
      <c r="F17" s="189">
        <v>400</v>
      </c>
    </row>
    <row r="18" spans="1:6">
      <c r="A18" s="38"/>
      <c r="B18" s="57" t="s">
        <v>336</v>
      </c>
      <c r="C18" s="249"/>
      <c r="E18" s="214"/>
      <c r="F18" s="189">
        <v>2500</v>
      </c>
    </row>
    <row r="19" spans="1:6">
      <c r="B19" s="39" t="s">
        <v>9</v>
      </c>
      <c r="C19" s="10"/>
      <c r="D19" s="195">
        <f>SUM(D11:D17)</f>
        <v>61900</v>
      </c>
      <c r="F19" s="195">
        <f>SUM(F11:F18)</f>
        <v>65200</v>
      </c>
    </row>
    <row r="20" spans="1:6" ht="13.8" thickBot="1">
      <c r="B20" s="39" t="s">
        <v>264</v>
      </c>
      <c r="C20" s="17"/>
      <c r="D20" s="191">
        <f>D9-D19</f>
        <v>1100</v>
      </c>
      <c r="F20" s="191">
        <f>(F9-F19)</f>
        <v>-7200</v>
      </c>
    </row>
    <row r="21" spans="1:6" ht="13.8" thickTop="1">
      <c r="D21" s="173"/>
    </row>
    <row r="22" spans="1:6">
      <c r="B22" s="161" t="s">
        <v>238</v>
      </c>
      <c r="C22" s="144"/>
      <c r="D22" s="144"/>
      <c r="E22" s="144"/>
      <c r="F22" s="144"/>
    </row>
    <row r="23" spans="1:6">
      <c r="B23" s="89"/>
      <c r="C23" s="89"/>
    </row>
    <row r="24" spans="1:6">
      <c r="B24" s="37" t="s">
        <v>297</v>
      </c>
    </row>
  </sheetData>
  <pageMargins left="0.75" right="0" top="1" bottom="1" header="0.5" footer="0.5"/>
  <pageSetup scale="9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PageLayoutView="200" workbookViewId="0">
      <selection activeCell="F19" sqref="F19"/>
    </sheetView>
  </sheetViews>
  <sheetFormatPr defaultColWidth="8.77734375" defaultRowHeight="13.2"/>
  <cols>
    <col min="1" max="1" width="6.44140625" style="37" bestFit="1" customWidth="1"/>
    <col min="2" max="2" width="20" style="37" customWidth="1"/>
    <col min="3" max="3" width="6.6640625" style="37" customWidth="1"/>
    <col min="4" max="4" width="16" style="37" customWidth="1"/>
    <col min="5" max="5" width="2.44140625" style="37" customWidth="1"/>
    <col min="6" max="6" width="13.77734375" style="37" bestFit="1" customWidth="1"/>
    <col min="7" max="16384" width="8.77734375" style="37"/>
  </cols>
  <sheetData>
    <row r="1" spans="1:7" ht="20.399999999999999">
      <c r="C1" s="160"/>
      <c r="D1" s="146" t="s">
        <v>23</v>
      </c>
      <c r="F1" s="146" t="s">
        <v>23</v>
      </c>
    </row>
    <row r="2" spans="1:7" ht="21">
      <c r="A2" s="159">
        <v>9000</v>
      </c>
      <c r="B2" s="158" t="s">
        <v>237</v>
      </c>
      <c r="C2" s="62"/>
      <c r="D2" s="146" t="s">
        <v>274</v>
      </c>
      <c r="F2" s="146" t="s">
        <v>315</v>
      </c>
    </row>
    <row r="3" spans="1:7">
      <c r="B3" s="39"/>
      <c r="C3" s="39" t="s">
        <v>22</v>
      </c>
    </row>
    <row r="4" spans="1:7" ht="15.6">
      <c r="B4" s="155" t="s">
        <v>21</v>
      </c>
      <c r="C4" s="157"/>
      <c r="D4" s="151"/>
      <c r="E4" s="151"/>
      <c r="F4" s="151"/>
    </row>
    <row r="5" spans="1:7">
      <c r="B5" s="37" t="s">
        <v>236</v>
      </c>
      <c r="C5" s="10"/>
      <c r="D5" s="190">
        <v>180000</v>
      </c>
      <c r="F5" s="190">
        <v>160000</v>
      </c>
    </row>
    <row r="6" spans="1:7" ht="15.6">
      <c r="B6" s="39"/>
      <c r="C6" s="156"/>
      <c r="D6" s="173"/>
      <c r="F6" s="173"/>
    </row>
    <row r="7" spans="1:7" ht="15.6">
      <c r="B7" s="155" t="s">
        <v>18</v>
      </c>
      <c r="C7" s="154"/>
      <c r="D7" s="151"/>
      <c r="E7" s="151"/>
      <c r="F7" s="153"/>
    </row>
    <row r="8" spans="1:7">
      <c r="B8" s="37" t="s">
        <v>235</v>
      </c>
      <c r="C8" s="14"/>
      <c r="D8" s="189">
        <v>115000</v>
      </c>
      <c r="F8" s="189">
        <v>85000</v>
      </c>
    </row>
    <row r="9" spans="1:7">
      <c r="B9" s="37" t="s">
        <v>53</v>
      </c>
      <c r="C9" s="14"/>
      <c r="D9" s="189">
        <v>19500</v>
      </c>
      <c r="F9" s="189">
        <v>19900</v>
      </c>
      <c r="G9" s="37" t="s">
        <v>332</v>
      </c>
    </row>
    <row r="10" spans="1:7">
      <c r="B10" s="37" t="s">
        <v>161</v>
      </c>
      <c r="C10" s="14"/>
      <c r="D10" s="189">
        <v>300</v>
      </c>
      <c r="F10" s="189">
        <v>500</v>
      </c>
    </row>
    <row r="11" spans="1:7">
      <c r="B11" s="37" t="s">
        <v>223</v>
      </c>
      <c r="C11" s="14"/>
      <c r="D11" s="189">
        <v>900</v>
      </c>
      <c r="F11" s="189">
        <v>900</v>
      </c>
    </row>
    <row r="12" spans="1:7">
      <c r="B12" s="37" t="s">
        <v>234</v>
      </c>
      <c r="C12" s="14"/>
      <c r="D12" s="189">
        <v>3000</v>
      </c>
      <c r="F12" s="189">
        <v>3000</v>
      </c>
    </row>
    <row r="13" spans="1:7">
      <c r="B13" s="37" t="s">
        <v>158</v>
      </c>
      <c r="C13" s="14"/>
      <c r="D13" s="189">
        <v>1000</v>
      </c>
      <c r="F13" s="189">
        <v>0</v>
      </c>
    </row>
    <row r="14" spans="1:7">
      <c r="B14" s="37" t="s">
        <v>276</v>
      </c>
      <c r="C14" s="14"/>
      <c r="D14" s="189">
        <v>500</v>
      </c>
      <c r="F14" s="189">
        <v>500</v>
      </c>
    </row>
    <row r="15" spans="1:7">
      <c r="B15" s="37" t="s">
        <v>166</v>
      </c>
      <c r="C15" s="14"/>
      <c r="D15" s="189">
        <v>0</v>
      </c>
      <c r="F15" s="189">
        <v>500</v>
      </c>
    </row>
    <row r="16" spans="1:7">
      <c r="B16" s="37" t="s">
        <v>107</v>
      </c>
      <c r="C16" s="14"/>
      <c r="D16" s="189">
        <v>0</v>
      </c>
      <c r="F16" s="189"/>
    </row>
    <row r="17" spans="2:6">
      <c r="B17" s="37" t="s">
        <v>233</v>
      </c>
      <c r="C17" s="14"/>
      <c r="D17" s="189">
        <v>150</v>
      </c>
      <c r="F17" s="189">
        <v>150</v>
      </c>
    </row>
    <row r="18" spans="2:6">
      <c r="B18" s="39" t="s">
        <v>9</v>
      </c>
      <c r="C18" s="17"/>
      <c r="D18" s="192">
        <f>SUM(D8:D17)</f>
        <v>140350</v>
      </c>
      <c r="F18" s="192">
        <f>SUM(F8:F17)</f>
        <v>110450</v>
      </c>
    </row>
    <row r="19" spans="2:6">
      <c r="C19" s="10"/>
      <c r="D19" s="189"/>
      <c r="F19" s="189"/>
    </row>
    <row r="20" spans="2:6" ht="13.8" thickBot="1">
      <c r="B20" s="39" t="s">
        <v>212</v>
      </c>
      <c r="C20" s="152"/>
      <c r="D20" s="191">
        <f>D5-D18</f>
        <v>39650</v>
      </c>
      <c r="F20" s="191">
        <f>SUM(F5-F18)</f>
        <v>49550</v>
      </c>
    </row>
    <row r="21" spans="2:6" ht="13.8" thickTop="1">
      <c r="D21" s="173"/>
    </row>
    <row r="22" spans="2:6">
      <c r="B22" s="136" t="s">
        <v>22</v>
      </c>
      <c r="C22" s="151"/>
      <c r="D22" s="151"/>
      <c r="E22" s="151"/>
      <c r="F22" s="151"/>
    </row>
    <row r="23" spans="2:6">
      <c r="F23" s="173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38"/>
  <sheetViews>
    <sheetView topLeftCell="A19" zoomScaleNormal="100" zoomScalePageLayoutView="150" workbookViewId="0">
      <selection activeCell="T53" sqref="T53"/>
    </sheetView>
  </sheetViews>
  <sheetFormatPr defaultColWidth="8.77734375" defaultRowHeight="13.2"/>
  <cols>
    <col min="1" max="1" width="36.6640625" style="1" customWidth="1"/>
    <col min="2" max="2" width="7.109375" style="1" customWidth="1"/>
    <col min="3" max="3" width="2.44140625" style="1" customWidth="1"/>
    <col min="4" max="4" width="11.33203125" style="1" bestFit="1" customWidth="1"/>
    <col min="5" max="5" width="14.77734375" style="1" customWidth="1"/>
    <col min="6" max="6" width="9.77734375" style="1" bestFit="1" customWidth="1"/>
    <col min="7" max="16384" width="8.77734375" style="1"/>
  </cols>
  <sheetData>
    <row r="1" spans="1:5">
      <c r="A1" s="39"/>
      <c r="B1" s="37"/>
      <c r="C1" s="60"/>
      <c r="D1" s="60" t="s">
        <v>23</v>
      </c>
      <c r="E1" s="1" t="s">
        <v>23</v>
      </c>
    </row>
    <row r="2" spans="1:5">
      <c r="A2" s="61" t="s">
        <v>211</v>
      </c>
      <c r="B2" s="37"/>
      <c r="C2" s="58"/>
      <c r="D2" s="58" t="s">
        <v>274</v>
      </c>
      <c r="E2" s="1" t="s">
        <v>315</v>
      </c>
    </row>
    <row r="3" spans="1:5">
      <c r="A3" s="39"/>
      <c r="B3" s="58" t="s">
        <v>22</v>
      </c>
      <c r="C3" s="37"/>
      <c r="D3" s="37"/>
    </row>
    <row r="4" spans="1:5">
      <c r="A4" s="41" t="s">
        <v>12</v>
      </c>
      <c r="B4" s="41"/>
      <c r="C4" s="40"/>
      <c r="D4" s="40"/>
      <c r="E4" s="40"/>
    </row>
    <row r="5" spans="1:5">
      <c r="A5" s="57" t="s">
        <v>210</v>
      </c>
      <c r="B5" s="37"/>
      <c r="C5" s="24"/>
      <c r="D5" s="214">
        <v>10285</v>
      </c>
      <c r="E5" s="214">
        <v>10285</v>
      </c>
    </row>
    <row r="6" spans="1:5">
      <c r="A6" s="57" t="s">
        <v>310</v>
      </c>
      <c r="B6" s="37"/>
      <c r="C6" s="24"/>
      <c r="D6" s="214">
        <v>10285</v>
      </c>
      <c r="E6" s="214">
        <v>10285</v>
      </c>
    </row>
    <row r="7" spans="1:5">
      <c r="A7" s="57" t="s">
        <v>209</v>
      </c>
      <c r="B7" s="37"/>
      <c r="C7" s="24"/>
      <c r="D7" s="214">
        <v>9270</v>
      </c>
      <c r="E7" s="214">
        <v>9270</v>
      </c>
    </row>
    <row r="8" spans="1:5">
      <c r="A8" s="57" t="s">
        <v>208</v>
      </c>
      <c r="B8" s="37"/>
      <c r="C8" s="24"/>
      <c r="D8" s="214">
        <v>9270</v>
      </c>
      <c r="E8" s="214">
        <v>9270</v>
      </c>
    </row>
    <row r="9" spans="1:5">
      <c r="A9" s="57" t="s">
        <v>207</v>
      </c>
      <c r="B9" s="37"/>
      <c r="C9" s="24"/>
      <c r="D9" s="214">
        <v>9270</v>
      </c>
      <c r="E9" s="214">
        <v>9270</v>
      </c>
    </row>
    <row r="10" spans="1:5">
      <c r="A10" s="57" t="s">
        <v>311</v>
      </c>
      <c r="B10" s="37"/>
      <c r="C10" s="24"/>
      <c r="D10" s="214">
        <v>9270</v>
      </c>
      <c r="E10" s="214">
        <v>9270</v>
      </c>
    </row>
    <row r="11" spans="1:5">
      <c r="A11" s="57" t="s">
        <v>312</v>
      </c>
      <c r="B11" s="37"/>
      <c r="C11" s="24"/>
      <c r="D11" s="214">
        <v>9270</v>
      </c>
      <c r="E11" s="214">
        <v>9270</v>
      </c>
    </row>
    <row r="12" spans="1:5">
      <c r="A12" s="57"/>
      <c r="B12" s="37"/>
      <c r="C12" s="24"/>
      <c r="D12" s="189"/>
      <c r="E12" s="235"/>
    </row>
    <row r="13" spans="1:5">
      <c r="A13" s="41" t="s">
        <v>206</v>
      </c>
      <c r="B13" s="41"/>
      <c r="C13" s="40"/>
      <c r="D13" s="211"/>
      <c r="E13" s="40"/>
    </row>
    <row r="14" spans="1:5">
      <c r="A14" s="233" t="s">
        <v>205</v>
      </c>
      <c r="B14" s="37"/>
      <c r="C14" s="24"/>
      <c r="D14" s="189"/>
      <c r="E14" s="235"/>
    </row>
    <row r="15" spans="1:5">
      <c r="A15" s="57" t="s">
        <v>304</v>
      </c>
      <c r="B15" s="37">
        <v>1</v>
      </c>
      <c r="C15" s="24"/>
      <c r="D15" s="189">
        <v>650</v>
      </c>
      <c r="E15" s="214">
        <v>650</v>
      </c>
    </row>
    <row r="16" spans="1:5">
      <c r="A16" s="57" t="s">
        <v>204</v>
      </c>
      <c r="B16" s="37"/>
      <c r="C16" s="24"/>
      <c r="D16" s="189">
        <v>775</v>
      </c>
      <c r="E16" s="214">
        <v>775</v>
      </c>
    </row>
    <row r="17" spans="1:5">
      <c r="A17" s="57" t="s">
        <v>184</v>
      </c>
      <c r="B17" s="37"/>
      <c r="C17" s="24"/>
      <c r="D17" s="189">
        <v>1030</v>
      </c>
      <c r="E17" s="189">
        <v>1030</v>
      </c>
    </row>
    <row r="18" spans="1:5">
      <c r="A18" s="57"/>
      <c r="B18" s="37"/>
      <c r="C18" s="24"/>
      <c r="D18" s="189"/>
      <c r="E18" s="214"/>
    </row>
    <row r="19" spans="1:5">
      <c r="A19" s="233" t="s">
        <v>14</v>
      </c>
      <c r="B19" s="37"/>
      <c r="C19" s="24"/>
      <c r="D19" s="189"/>
      <c r="E19" s="214"/>
    </row>
    <row r="20" spans="1:5">
      <c r="A20" s="57" t="s">
        <v>203</v>
      </c>
      <c r="B20" s="37"/>
      <c r="C20" s="24"/>
      <c r="D20" s="189">
        <v>0</v>
      </c>
      <c r="E20" s="214">
        <v>0</v>
      </c>
    </row>
    <row r="21" spans="1:5">
      <c r="A21" s="57" t="s">
        <v>270</v>
      </c>
      <c r="B21" s="37"/>
      <c r="C21" s="24"/>
      <c r="D21" s="189">
        <f>Communications!D27</f>
        <v>3090</v>
      </c>
      <c r="E21" s="214">
        <v>3090</v>
      </c>
    </row>
    <row r="22" spans="1:5">
      <c r="A22" s="57" t="s">
        <v>202</v>
      </c>
      <c r="B22" s="37"/>
      <c r="C22" s="24"/>
      <c r="D22" s="214">
        <f>Communications!D24</f>
        <v>4500</v>
      </c>
      <c r="E22" s="214">
        <v>4500</v>
      </c>
    </row>
    <row r="23" spans="1:5">
      <c r="A23" s="57" t="s">
        <v>201</v>
      </c>
      <c r="B23" s="37"/>
      <c r="C23" s="24"/>
      <c r="D23" s="189">
        <f>Appendix!C22</f>
        <v>1650</v>
      </c>
      <c r="E23" s="214">
        <v>2200</v>
      </c>
    </row>
    <row r="24" spans="1:5">
      <c r="A24" s="57" t="s">
        <v>200</v>
      </c>
      <c r="B24" s="37"/>
      <c r="C24" s="24"/>
      <c r="D24" s="189">
        <f>Appendix!C23</f>
        <v>415</v>
      </c>
      <c r="E24" s="214">
        <v>415</v>
      </c>
    </row>
    <row r="25" spans="1:5">
      <c r="A25" s="57" t="s">
        <v>199</v>
      </c>
      <c r="B25" s="37"/>
      <c r="C25" s="24"/>
      <c r="D25" s="189">
        <f>Appendix!C24</f>
        <v>515</v>
      </c>
      <c r="E25" s="214">
        <v>515</v>
      </c>
    </row>
    <row r="26" spans="1:5">
      <c r="A26" s="57" t="s">
        <v>198</v>
      </c>
      <c r="B26" s="37"/>
      <c r="C26" s="24"/>
      <c r="D26" s="189">
        <f>Appendix!C25</f>
        <v>3750</v>
      </c>
      <c r="E26" s="214">
        <v>3750</v>
      </c>
    </row>
    <row r="27" spans="1:5">
      <c r="A27" s="57" t="s">
        <v>197</v>
      </c>
      <c r="B27" s="37"/>
      <c r="C27" s="24"/>
      <c r="D27" s="189">
        <f>Appendix!C46</f>
        <v>3295</v>
      </c>
      <c r="E27" s="214">
        <v>3295</v>
      </c>
    </row>
    <row r="28" spans="1:5">
      <c r="A28" s="57" t="s">
        <v>196</v>
      </c>
      <c r="B28" s="37"/>
      <c r="C28" s="24"/>
      <c r="D28" s="189">
        <f>Appendix!C47</f>
        <v>6800</v>
      </c>
      <c r="E28" s="214">
        <v>6800</v>
      </c>
    </row>
    <row r="29" spans="1:5">
      <c r="A29" s="57" t="s">
        <v>186</v>
      </c>
      <c r="B29" s="37"/>
      <c r="C29" s="24"/>
      <c r="D29" s="189">
        <f>Communications!D28</f>
        <v>412</v>
      </c>
      <c r="E29" s="214">
        <v>206</v>
      </c>
    </row>
    <row r="30" spans="1:5">
      <c r="A30" s="57"/>
      <c r="B30" s="37"/>
      <c r="C30" s="24"/>
      <c r="D30" s="189"/>
      <c r="E30" s="214"/>
    </row>
    <row r="31" spans="1:5">
      <c r="A31" s="233" t="s">
        <v>279</v>
      </c>
      <c r="B31" s="37"/>
      <c r="C31" s="24"/>
      <c r="D31" s="189"/>
      <c r="E31" s="214"/>
    </row>
    <row r="32" spans="1:5">
      <c r="A32" s="57" t="s">
        <v>299</v>
      </c>
      <c r="B32" s="37"/>
      <c r="C32" s="24"/>
      <c r="D32" s="189">
        <f>('Internal-External'!D60)/2</f>
        <v>515</v>
      </c>
      <c r="E32" s="214"/>
    </row>
    <row r="33" spans="1:5">
      <c r="A33" s="57" t="s">
        <v>303</v>
      </c>
      <c r="B33" s="57"/>
      <c r="C33" s="24"/>
      <c r="D33" s="189">
        <f>('Internal-External'!D58)/2</f>
        <v>515</v>
      </c>
      <c r="E33" s="214"/>
    </row>
    <row r="34" spans="1:5">
      <c r="A34" s="57"/>
      <c r="B34" s="37"/>
      <c r="C34" s="24"/>
      <c r="D34" s="189"/>
      <c r="E34" s="214"/>
    </row>
    <row r="35" spans="1:5">
      <c r="A35" s="233" t="s">
        <v>13</v>
      </c>
      <c r="B35" s="37"/>
      <c r="C35" s="24"/>
      <c r="D35" s="189"/>
      <c r="E35" s="214"/>
    </row>
    <row r="36" spans="1:5">
      <c r="A36" s="57" t="s">
        <v>271</v>
      </c>
      <c r="B36" s="37"/>
      <c r="C36" s="24"/>
      <c r="D36" s="189">
        <f>'Elected Rep'!D6</f>
        <v>4120</v>
      </c>
      <c r="E36" s="214">
        <v>4120</v>
      </c>
    </row>
    <row r="37" spans="1:5">
      <c r="A37" s="57" t="s">
        <v>194</v>
      </c>
      <c r="B37" s="37"/>
      <c r="C37" s="24"/>
      <c r="D37" s="189">
        <f>'Elected Rep'!D11</f>
        <v>2320</v>
      </c>
      <c r="E37" s="214">
        <v>2320</v>
      </c>
    </row>
    <row r="38" spans="1:5">
      <c r="A38" s="57" t="s">
        <v>193</v>
      </c>
      <c r="B38" s="37"/>
      <c r="C38" s="24"/>
      <c r="D38" s="189">
        <f>'Elected Rep'!D8</f>
        <v>775</v>
      </c>
      <c r="E38" s="214">
        <v>775</v>
      </c>
    </row>
    <row r="39" spans="1:5">
      <c r="A39" s="57" t="s">
        <v>192</v>
      </c>
      <c r="B39" s="37"/>
      <c r="C39" s="24"/>
      <c r="D39" s="189">
        <f>'Elected Rep'!D9</f>
        <v>515</v>
      </c>
      <c r="E39" s="214">
        <v>515</v>
      </c>
    </row>
    <row r="40" spans="1:5">
      <c r="A40" s="57" t="s">
        <v>191</v>
      </c>
      <c r="B40" s="37"/>
      <c r="C40" s="24"/>
      <c r="D40" s="189">
        <f>'Elected Rep'!D10</f>
        <v>775</v>
      </c>
      <c r="E40" s="214">
        <v>775</v>
      </c>
    </row>
    <row r="41" spans="1:5">
      <c r="A41" s="57"/>
      <c r="B41" s="37"/>
      <c r="C41" s="24"/>
      <c r="D41" s="189"/>
      <c r="E41" s="214"/>
    </row>
    <row r="42" spans="1:5">
      <c r="A42" s="233" t="s">
        <v>116</v>
      </c>
      <c r="B42" s="37"/>
      <c r="C42" s="24"/>
      <c r="D42" s="189"/>
      <c r="E42" s="214"/>
    </row>
    <row r="43" spans="1:5">
      <c r="A43" s="57" t="s">
        <v>190</v>
      </c>
      <c r="B43" s="37"/>
      <c r="C43" s="24"/>
      <c r="D43" s="189">
        <f>'Elected Rep'!D21</f>
        <v>515</v>
      </c>
      <c r="E43" s="214">
        <v>515</v>
      </c>
    </row>
    <row r="44" spans="1:5">
      <c r="A44" s="57" t="s">
        <v>189</v>
      </c>
      <c r="B44" s="37"/>
      <c r="C44" s="24"/>
      <c r="D44" s="189">
        <f>'Elected Rep'!D22</f>
        <v>1290</v>
      </c>
      <c r="E44" s="214">
        <v>1290</v>
      </c>
    </row>
    <row r="45" spans="1:5">
      <c r="A45" s="57" t="s">
        <v>188</v>
      </c>
      <c r="B45" s="37"/>
      <c r="C45" s="24"/>
      <c r="D45" s="189">
        <v>775</v>
      </c>
      <c r="E45" s="214">
        <v>775</v>
      </c>
    </row>
    <row r="46" spans="1:5">
      <c r="A46" s="57" t="s">
        <v>187</v>
      </c>
      <c r="B46" s="37"/>
      <c r="C46" s="24"/>
      <c r="D46" s="189">
        <v>775</v>
      </c>
      <c r="E46" s="214">
        <v>775</v>
      </c>
    </row>
    <row r="47" spans="1:5">
      <c r="A47" s="57"/>
      <c r="B47" s="37"/>
      <c r="C47" s="24"/>
      <c r="D47" s="189"/>
      <c r="E47" s="214"/>
    </row>
    <row r="48" spans="1:5">
      <c r="A48" s="233" t="s">
        <v>278</v>
      </c>
      <c r="B48" s="37"/>
      <c r="C48" s="24"/>
      <c r="D48" s="189"/>
      <c r="E48" s="214"/>
    </row>
    <row r="49" spans="1:5">
      <c r="A49" s="57" t="s">
        <v>307</v>
      </c>
      <c r="B49" s="37">
        <v>2</v>
      </c>
      <c r="C49" s="24"/>
      <c r="D49" s="189">
        <f>'Internal-External'!D7</f>
        <v>9275</v>
      </c>
      <c r="E49" s="214">
        <v>9275</v>
      </c>
    </row>
    <row r="50" spans="1:5">
      <c r="A50" s="57" t="s">
        <v>308</v>
      </c>
      <c r="B50" s="37"/>
      <c r="C50" s="69"/>
      <c r="D50" s="189">
        <f>'Internal-External'!D8</f>
        <v>5770</v>
      </c>
      <c r="E50" s="214">
        <v>5770</v>
      </c>
    </row>
    <row r="51" spans="1:5">
      <c r="A51" s="57" t="s">
        <v>272</v>
      </c>
      <c r="B51" s="37"/>
      <c r="C51" s="69"/>
      <c r="D51" s="189">
        <f>'Internal-External'!D10</f>
        <v>2325</v>
      </c>
      <c r="E51" s="214">
        <v>2325</v>
      </c>
    </row>
    <row r="52" spans="1:5">
      <c r="A52" s="57" t="s">
        <v>300</v>
      </c>
      <c r="B52" s="37">
        <v>3</v>
      </c>
      <c r="C52" s="69"/>
      <c r="D52" s="189">
        <f>'Internal-External'!D10</f>
        <v>2325</v>
      </c>
      <c r="E52" s="214">
        <v>2325</v>
      </c>
    </row>
    <row r="53" spans="1:5">
      <c r="A53" s="57" t="s">
        <v>185</v>
      </c>
      <c r="B53" s="37"/>
      <c r="C53" s="69"/>
      <c r="D53" s="189">
        <v>0</v>
      </c>
      <c r="E53" s="214"/>
    </row>
    <row r="54" spans="1:5">
      <c r="A54" s="57" t="s">
        <v>298</v>
      </c>
      <c r="B54" s="37"/>
      <c r="C54" s="69"/>
      <c r="D54" s="189">
        <f>('Internal-External'!D58)/2</f>
        <v>515</v>
      </c>
      <c r="E54" s="214">
        <v>515</v>
      </c>
    </row>
    <row r="55" spans="1:5">
      <c r="A55" s="57" t="s">
        <v>299</v>
      </c>
      <c r="B55" s="37"/>
      <c r="C55" s="69"/>
      <c r="D55" s="189">
        <f>('Internal-External'!D60)/2</f>
        <v>515</v>
      </c>
      <c r="E55" s="214">
        <v>515</v>
      </c>
    </row>
    <row r="56" spans="1:5">
      <c r="A56" s="57" t="s">
        <v>195</v>
      </c>
      <c r="B56" s="37"/>
      <c r="C56" s="24"/>
      <c r="D56" s="189">
        <f>'Internal-External'!D11</f>
        <v>3000</v>
      </c>
      <c r="E56" s="214">
        <v>3000</v>
      </c>
    </row>
    <row r="57" spans="1:5">
      <c r="A57" s="57" t="s">
        <v>302</v>
      </c>
      <c r="B57" s="37">
        <v>3</v>
      </c>
      <c r="C57" s="24"/>
      <c r="D57" s="189">
        <f>'Internal-External'!D62</f>
        <v>1030</v>
      </c>
      <c r="E57" s="214">
        <v>1030</v>
      </c>
    </row>
    <row r="58" spans="1:5">
      <c r="A58" s="57"/>
      <c r="B58" s="37"/>
      <c r="C58" s="24"/>
      <c r="D58" s="189"/>
      <c r="E58" s="214"/>
    </row>
    <row r="59" spans="1:5">
      <c r="A59" s="57"/>
      <c r="B59" s="37"/>
      <c r="C59" s="69"/>
      <c r="D59" s="189"/>
      <c r="E59" s="214"/>
    </row>
    <row r="60" spans="1:5">
      <c r="A60" s="233" t="s">
        <v>11</v>
      </c>
      <c r="B60" s="37"/>
      <c r="C60" s="24"/>
      <c r="D60" s="189"/>
      <c r="E60" s="214"/>
    </row>
    <row r="61" spans="1:5">
      <c r="A61" s="57" t="s">
        <v>183</v>
      </c>
      <c r="B61" s="37"/>
      <c r="C61" s="24"/>
      <c r="D61" s="189">
        <f>Finance!D8</f>
        <v>775</v>
      </c>
      <c r="E61" s="214">
        <v>775</v>
      </c>
    </row>
    <row r="62" spans="1:5">
      <c r="A62" s="57" t="s">
        <v>182</v>
      </c>
      <c r="B62" s="37"/>
      <c r="C62" s="24"/>
      <c r="D62" s="189">
        <f>Finance!D9</f>
        <v>825</v>
      </c>
      <c r="E62" s="214">
        <v>825</v>
      </c>
    </row>
    <row r="63" spans="1:5">
      <c r="A63" s="57" t="s">
        <v>301</v>
      </c>
      <c r="B63" s="57"/>
      <c r="C63" s="24"/>
      <c r="D63" s="215">
        <f>'Internal-External'!D32</f>
        <v>1030</v>
      </c>
      <c r="E63" s="214">
        <v>1030</v>
      </c>
    </row>
    <row r="64" spans="1:5">
      <c r="A64" s="57"/>
      <c r="B64" s="37"/>
      <c r="C64" s="47"/>
      <c r="D64" s="189"/>
      <c r="E64" s="235"/>
    </row>
    <row r="65" spans="1:6" ht="16.8">
      <c r="A65" s="59" t="s">
        <v>181</v>
      </c>
      <c r="B65" s="37"/>
      <c r="C65" s="234"/>
      <c r="D65" s="189">
        <f>SUM(D5:D63)</f>
        <v>134077</v>
      </c>
      <c r="E65" s="14">
        <f>SUM(E5:E63)</f>
        <v>133391</v>
      </c>
    </row>
    <row r="66" spans="1:6">
      <c r="A66" s="59"/>
      <c r="B66" s="122"/>
      <c r="C66" s="122"/>
      <c r="F66" s="235"/>
    </row>
    <row r="67" spans="1:6">
      <c r="A67" s="59"/>
      <c r="B67" s="122"/>
      <c r="C67" s="122"/>
      <c r="F67" s="235"/>
    </row>
    <row r="68" spans="1:6">
      <c r="A68" s="41" t="s">
        <v>22</v>
      </c>
      <c r="B68" s="41"/>
      <c r="C68" s="41"/>
      <c r="D68" s="41"/>
      <c r="E68" s="41"/>
      <c r="F68" s="41"/>
    </row>
    <row r="74" spans="1:6">
      <c r="B74" s="122"/>
      <c r="C74" s="122"/>
    </row>
    <row r="75" spans="1:6">
      <c r="B75" s="122"/>
      <c r="C75" s="122"/>
    </row>
    <row r="76" spans="1:6">
      <c r="B76" s="122"/>
      <c r="C76" s="122"/>
    </row>
    <row r="77" spans="1:6">
      <c r="B77" s="122"/>
      <c r="C77" s="122"/>
    </row>
    <row r="78" spans="1:6">
      <c r="B78" s="122"/>
      <c r="C78" s="122"/>
    </row>
    <row r="79" spans="1:6">
      <c r="B79" s="122"/>
      <c r="C79" s="122"/>
    </row>
    <row r="80" spans="1:6">
      <c r="B80" s="122"/>
      <c r="C80" s="122"/>
    </row>
    <row r="81" spans="2:3">
      <c r="B81" s="122"/>
      <c r="C81" s="122"/>
    </row>
    <row r="82" spans="2:3">
      <c r="B82" s="122"/>
      <c r="C82" s="122"/>
    </row>
    <row r="83" spans="2:3">
      <c r="B83" s="122"/>
      <c r="C83" s="122"/>
    </row>
    <row r="84" spans="2:3">
      <c r="B84" s="122"/>
      <c r="C84" s="122"/>
    </row>
    <row r="85" spans="2:3">
      <c r="B85" s="122"/>
      <c r="C85" s="122"/>
    </row>
    <row r="86" spans="2:3">
      <c r="B86" s="122"/>
      <c r="C86" s="122"/>
    </row>
    <row r="87" spans="2:3">
      <c r="B87" s="122"/>
      <c r="C87" s="122"/>
    </row>
    <row r="88" spans="2:3">
      <c r="B88" s="122"/>
      <c r="C88" s="122"/>
    </row>
    <row r="89" spans="2:3">
      <c r="B89" s="122"/>
      <c r="C89" s="122"/>
    </row>
    <row r="90" spans="2:3">
      <c r="B90" s="122"/>
      <c r="C90" s="122"/>
    </row>
    <row r="91" spans="2:3">
      <c r="B91" s="122"/>
      <c r="C91" s="122"/>
    </row>
    <row r="92" spans="2:3">
      <c r="B92" s="122"/>
      <c r="C92" s="122"/>
    </row>
    <row r="93" spans="2:3">
      <c r="B93" s="122"/>
      <c r="C93" s="122"/>
    </row>
    <row r="94" spans="2:3">
      <c r="B94" s="122"/>
      <c r="C94" s="122"/>
    </row>
    <row r="95" spans="2:3">
      <c r="B95" s="122"/>
      <c r="C95" s="122"/>
    </row>
    <row r="96" spans="2:3">
      <c r="B96" s="122"/>
      <c r="C96" s="122"/>
    </row>
    <row r="97" spans="2:3">
      <c r="B97" s="122"/>
      <c r="C97" s="122"/>
    </row>
    <row r="98" spans="2:3">
      <c r="B98" s="122"/>
      <c r="C98" s="122"/>
    </row>
    <row r="99" spans="2:3">
      <c r="B99" s="122"/>
      <c r="C99" s="122"/>
    </row>
    <row r="100" spans="2:3">
      <c r="B100" s="122"/>
      <c r="C100" s="122"/>
    </row>
    <row r="101" spans="2:3">
      <c r="B101" s="122"/>
      <c r="C101" s="122"/>
    </row>
    <row r="102" spans="2:3">
      <c r="B102" s="122"/>
      <c r="C102" s="122"/>
    </row>
    <row r="103" spans="2:3">
      <c r="B103" s="122"/>
      <c r="C103" s="122"/>
    </row>
    <row r="104" spans="2:3">
      <c r="B104" s="122"/>
      <c r="C104" s="122"/>
    </row>
    <row r="105" spans="2:3">
      <c r="B105" s="122"/>
      <c r="C105" s="122"/>
    </row>
    <row r="106" spans="2:3">
      <c r="B106" s="122"/>
      <c r="C106" s="122"/>
    </row>
    <row r="107" spans="2:3">
      <c r="B107" s="122"/>
      <c r="C107" s="122"/>
    </row>
    <row r="108" spans="2:3">
      <c r="B108" s="122"/>
      <c r="C108" s="122"/>
    </row>
    <row r="109" spans="2:3">
      <c r="B109" s="122"/>
      <c r="C109" s="122"/>
    </row>
    <row r="110" spans="2:3">
      <c r="B110" s="122"/>
      <c r="C110" s="122"/>
    </row>
    <row r="111" spans="2:3">
      <c r="B111" s="122"/>
      <c r="C111" s="122"/>
    </row>
    <row r="112" spans="2:3">
      <c r="B112" s="122"/>
      <c r="C112" s="122"/>
    </row>
    <row r="113" spans="2:3">
      <c r="B113" s="122"/>
      <c r="C113" s="122"/>
    </row>
    <row r="114" spans="2:3">
      <c r="B114" s="122"/>
      <c r="C114" s="122"/>
    </row>
    <row r="115" spans="2:3">
      <c r="B115" s="122"/>
      <c r="C115" s="122"/>
    </row>
    <row r="116" spans="2:3">
      <c r="B116" s="122"/>
      <c r="C116" s="122"/>
    </row>
    <row r="117" spans="2:3">
      <c r="B117" s="122"/>
      <c r="C117" s="122"/>
    </row>
    <row r="118" spans="2:3">
      <c r="B118" s="122"/>
      <c r="C118" s="122"/>
    </row>
    <row r="119" spans="2:3">
      <c r="B119" s="122"/>
      <c r="C119" s="122"/>
    </row>
    <row r="120" spans="2:3">
      <c r="B120" s="122"/>
      <c r="C120" s="122"/>
    </row>
    <row r="121" spans="2:3">
      <c r="B121" s="122"/>
      <c r="C121" s="122"/>
    </row>
    <row r="122" spans="2:3">
      <c r="B122" s="122"/>
      <c r="C122" s="122"/>
    </row>
    <row r="123" spans="2:3">
      <c r="B123" s="122"/>
      <c r="C123" s="122"/>
    </row>
    <row r="124" spans="2:3">
      <c r="B124" s="122"/>
      <c r="C124" s="122"/>
    </row>
    <row r="125" spans="2:3">
      <c r="B125" s="122"/>
      <c r="C125" s="122"/>
    </row>
    <row r="126" spans="2:3">
      <c r="B126" s="122"/>
      <c r="C126" s="122"/>
    </row>
    <row r="127" spans="2:3">
      <c r="B127" s="122"/>
      <c r="C127" s="122"/>
    </row>
    <row r="128" spans="2:3">
      <c r="B128" s="122"/>
      <c r="C128" s="122"/>
    </row>
    <row r="129" spans="2:3">
      <c r="B129" s="122"/>
      <c r="C129" s="122"/>
    </row>
    <row r="130" spans="2:3">
      <c r="B130" s="122"/>
      <c r="C130" s="122"/>
    </row>
    <row r="131" spans="2:3">
      <c r="B131" s="122"/>
      <c r="C131" s="122"/>
    </row>
    <row r="132" spans="2:3">
      <c r="B132" s="122"/>
      <c r="C132" s="122"/>
    </row>
    <row r="133" spans="2:3">
      <c r="B133" s="122"/>
      <c r="C133" s="122"/>
    </row>
    <row r="134" spans="2:3">
      <c r="B134" s="122"/>
      <c r="C134" s="122"/>
    </row>
    <row r="135" spans="2:3">
      <c r="B135" s="122"/>
      <c r="C135" s="122"/>
    </row>
    <row r="136" spans="2:3">
      <c r="B136" s="122"/>
      <c r="C136" s="122"/>
    </row>
    <row r="137" spans="2:3">
      <c r="B137" s="122"/>
      <c r="C137" s="122"/>
    </row>
    <row r="138" spans="2:3">
      <c r="B138" s="122"/>
      <c r="C138" s="122"/>
    </row>
  </sheetData>
  <pageMargins left="0.75" right="0.75" top="1" bottom="1" header="0.5" footer="0.5"/>
  <pageSetup scale="7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0"/>
  <sheetViews>
    <sheetView topLeftCell="A25" zoomScaleNormal="100" zoomScalePageLayoutView="200" workbookViewId="0">
      <selection activeCell="E50" sqref="E50"/>
    </sheetView>
  </sheetViews>
  <sheetFormatPr defaultColWidth="8.77734375" defaultRowHeight="13.2"/>
  <cols>
    <col min="1" max="1" width="26.44140625" style="38" bestFit="1" customWidth="1"/>
    <col min="2" max="2" width="6.109375" style="133" bestFit="1" customWidth="1"/>
    <col min="3" max="3" width="16.44140625" style="132" customWidth="1"/>
    <col min="4" max="4" width="4" style="38" customWidth="1"/>
    <col min="5" max="5" width="16.6640625" style="38" customWidth="1"/>
    <col min="6" max="16384" width="8.77734375" style="38"/>
  </cols>
  <sheetData>
    <row r="1" spans="1:5" ht="20.399999999999999">
      <c r="A1" s="178" t="s">
        <v>180</v>
      </c>
      <c r="B1" s="179"/>
      <c r="C1" s="60" t="s">
        <v>23</v>
      </c>
      <c r="D1" s="37"/>
      <c r="E1" s="38" t="s">
        <v>23</v>
      </c>
    </row>
    <row r="2" spans="1:5">
      <c r="A2" s="37"/>
      <c r="B2" s="179"/>
      <c r="C2" s="60" t="s">
        <v>274</v>
      </c>
      <c r="D2" s="37"/>
      <c r="E2" s="38" t="s">
        <v>315</v>
      </c>
    </row>
    <row r="3" spans="1:5">
      <c r="A3" s="37"/>
      <c r="B3" s="96" t="s">
        <v>22</v>
      </c>
      <c r="C3" s="189"/>
      <c r="D3" s="37"/>
    </row>
    <row r="4" spans="1:5">
      <c r="A4" s="272" t="s">
        <v>179</v>
      </c>
      <c r="B4" s="272"/>
      <c r="C4" s="230"/>
      <c r="D4" s="231"/>
      <c r="E4" s="231"/>
    </row>
    <row r="5" spans="1:5">
      <c r="A5" s="37"/>
      <c r="B5" s="179"/>
      <c r="C5" s="189"/>
      <c r="D5" s="37"/>
    </row>
    <row r="6" spans="1:5">
      <c r="A6" s="37"/>
      <c r="B6" s="179"/>
      <c r="C6" s="189"/>
      <c r="D6" s="37"/>
    </row>
    <row r="7" spans="1:5">
      <c r="A7" s="39" t="s">
        <v>21</v>
      </c>
      <c r="B7" s="86"/>
      <c r="C7" s="189"/>
      <c r="D7" s="37"/>
    </row>
    <row r="8" spans="1:5">
      <c r="A8" s="171" t="s">
        <v>99</v>
      </c>
      <c r="B8" s="11"/>
      <c r="C8" s="189">
        <v>2000</v>
      </c>
      <c r="D8" s="37"/>
      <c r="E8" s="189">
        <v>1000</v>
      </c>
    </row>
    <row r="9" spans="1:5">
      <c r="A9" s="171" t="s">
        <v>105</v>
      </c>
      <c r="B9" s="11"/>
      <c r="C9" s="189">
        <v>2000</v>
      </c>
      <c r="D9" s="37"/>
      <c r="E9" s="189">
        <v>1500</v>
      </c>
    </row>
    <row r="10" spans="1:5">
      <c r="A10" s="181" t="s">
        <v>19</v>
      </c>
      <c r="B10" s="103"/>
      <c r="C10" s="193">
        <f t="shared" ref="C10" si="0">C8+C9</f>
        <v>4000</v>
      </c>
      <c r="D10" s="37"/>
      <c r="E10" s="193">
        <f>SUM(E8:E9)</f>
        <v>2500</v>
      </c>
    </row>
    <row r="11" spans="1:5">
      <c r="A11" s="181"/>
      <c r="B11" s="103"/>
      <c r="C11" s="189"/>
      <c r="D11" s="37"/>
      <c r="E11" s="189"/>
    </row>
    <row r="12" spans="1:5">
      <c r="A12" s="181" t="s">
        <v>18</v>
      </c>
      <c r="B12" s="182"/>
      <c r="C12" s="189"/>
      <c r="D12" s="37"/>
      <c r="E12" s="189"/>
    </row>
    <row r="13" spans="1:5">
      <c r="A13" s="171" t="s">
        <v>99</v>
      </c>
      <c r="B13" s="182"/>
      <c r="C13" s="189">
        <v>2000</v>
      </c>
      <c r="D13" s="37"/>
      <c r="E13" s="189">
        <v>2000</v>
      </c>
    </row>
    <row r="14" spans="1:5">
      <c r="A14" s="171" t="s">
        <v>178</v>
      </c>
      <c r="B14" s="11"/>
      <c r="C14" s="189">
        <v>0</v>
      </c>
      <c r="D14" s="37"/>
      <c r="E14" s="189">
        <v>0</v>
      </c>
    </row>
    <row r="15" spans="1:5">
      <c r="A15" s="171" t="s">
        <v>100</v>
      </c>
      <c r="B15" s="11"/>
      <c r="C15" s="189">
        <v>0</v>
      </c>
      <c r="D15" s="37"/>
      <c r="E15" s="189">
        <v>0</v>
      </c>
    </row>
    <row r="16" spans="1:5">
      <c r="A16" s="171" t="s">
        <v>161</v>
      </c>
      <c r="B16" s="11"/>
      <c r="C16" s="189">
        <v>200</v>
      </c>
      <c r="D16" s="37"/>
      <c r="E16" s="189">
        <v>200</v>
      </c>
    </row>
    <row r="17" spans="1:5">
      <c r="A17" s="171" t="s">
        <v>177</v>
      </c>
      <c r="B17" s="11"/>
      <c r="C17" s="189">
        <v>800</v>
      </c>
      <c r="D17" s="37"/>
      <c r="E17" s="189">
        <v>800</v>
      </c>
    </row>
    <row r="18" spans="1:5">
      <c r="A18" s="171" t="s">
        <v>253</v>
      </c>
      <c r="B18" s="11"/>
      <c r="C18" s="189">
        <v>1500</v>
      </c>
      <c r="D18" s="37"/>
      <c r="E18" s="189">
        <v>1500</v>
      </c>
    </row>
    <row r="19" spans="1:5">
      <c r="A19" s="171" t="s">
        <v>170</v>
      </c>
      <c r="B19" s="11"/>
      <c r="C19" s="189">
        <v>1500</v>
      </c>
      <c r="D19" s="37"/>
      <c r="E19" s="189">
        <v>1500</v>
      </c>
    </row>
    <row r="20" spans="1:5">
      <c r="A20" s="171" t="s">
        <v>176</v>
      </c>
      <c r="B20" s="11"/>
      <c r="C20" s="189">
        <v>750</v>
      </c>
      <c r="D20" s="37"/>
      <c r="E20" s="189">
        <v>750</v>
      </c>
    </row>
    <row r="21" spans="1:5">
      <c r="A21" s="171" t="s">
        <v>132</v>
      </c>
      <c r="B21" s="11"/>
      <c r="C21" s="189">
        <v>0</v>
      </c>
      <c r="D21" s="37"/>
      <c r="E21" s="189">
        <v>0</v>
      </c>
    </row>
    <row r="22" spans="1:5">
      <c r="A22" s="171" t="s">
        <v>175</v>
      </c>
      <c r="B22" s="11"/>
      <c r="C22" s="189">
        <v>1650</v>
      </c>
      <c r="D22" s="37"/>
      <c r="E22" s="189">
        <v>2200</v>
      </c>
    </row>
    <row r="23" spans="1:5">
      <c r="A23" s="171" t="s">
        <v>174</v>
      </c>
      <c r="B23" s="11"/>
      <c r="C23" s="189">
        <v>415</v>
      </c>
      <c r="D23" s="37"/>
      <c r="E23" s="189">
        <v>415</v>
      </c>
    </row>
    <row r="24" spans="1:5">
      <c r="A24" s="171" t="s">
        <v>173</v>
      </c>
      <c r="B24" s="11"/>
      <c r="C24" s="189">
        <v>515</v>
      </c>
      <c r="D24" s="37"/>
      <c r="E24" s="189">
        <v>515</v>
      </c>
    </row>
    <row r="25" spans="1:5">
      <c r="A25" s="171" t="s">
        <v>167</v>
      </c>
      <c r="B25" s="11"/>
      <c r="C25" s="189">
        <v>3750</v>
      </c>
      <c r="D25" s="37"/>
      <c r="E25" s="189">
        <v>3750</v>
      </c>
    </row>
    <row r="26" spans="1:5">
      <c r="A26" s="181" t="s">
        <v>9</v>
      </c>
      <c r="B26" s="96"/>
      <c r="C26" s="193">
        <f>SUM(C13:C25)</f>
        <v>13080</v>
      </c>
      <c r="D26" s="37"/>
      <c r="E26" s="193">
        <f>SUM(E13:E25)</f>
        <v>13630</v>
      </c>
    </row>
    <row r="27" spans="1:5">
      <c r="A27" s="181"/>
      <c r="B27" s="182"/>
      <c r="C27" s="189"/>
      <c r="D27" s="37"/>
      <c r="E27" s="189"/>
    </row>
    <row r="28" spans="1:5" ht="13.8" thickBot="1">
      <c r="A28" s="181" t="s">
        <v>263</v>
      </c>
      <c r="B28" s="103"/>
      <c r="C28" s="191">
        <f t="shared" ref="C28" si="1">C10-C26</f>
        <v>-9080</v>
      </c>
      <c r="D28" s="37"/>
      <c r="E28" s="191">
        <f>(E10-E26)</f>
        <v>-11130</v>
      </c>
    </row>
    <row r="29" spans="1:5" ht="13.8" thickTop="1">
      <c r="A29" s="171"/>
      <c r="B29" s="86"/>
      <c r="C29" s="189"/>
      <c r="D29" s="37"/>
    </row>
    <row r="30" spans="1:5">
      <c r="A30" s="183" t="s">
        <v>172</v>
      </c>
      <c r="B30" s="184"/>
      <c r="C30" s="231"/>
      <c r="D30" s="231"/>
      <c r="E30" s="231"/>
    </row>
    <row r="31" spans="1:5">
      <c r="A31" s="171"/>
      <c r="B31" s="86"/>
      <c r="C31" s="189"/>
      <c r="D31" s="37"/>
    </row>
    <row r="32" spans="1:5">
      <c r="A32" s="171"/>
      <c r="B32" s="86"/>
      <c r="C32" s="189"/>
      <c r="D32" s="37"/>
    </row>
    <row r="33" spans="1:6">
      <c r="A33" s="181" t="s">
        <v>65</v>
      </c>
      <c r="B33" s="86"/>
      <c r="C33" s="189"/>
      <c r="D33" s="37"/>
    </row>
    <row r="34" spans="1:6" s="189" customFormat="1">
      <c r="A34" s="189" t="s">
        <v>305</v>
      </c>
      <c r="B34" s="217"/>
      <c r="C34" s="189">
        <v>3000</v>
      </c>
      <c r="E34" s="189">
        <v>3000</v>
      </c>
    </row>
    <row r="35" spans="1:6" s="189" customFormat="1">
      <c r="A35" s="189" t="s">
        <v>306</v>
      </c>
      <c r="C35" s="189">
        <v>6000</v>
      </c>
      <c r="E35" s="189">
        <v>6000</v>
      </c>
    </row>
    <row r="36" spans="1:6" s="189" customFormat="1" ht="12" customHeight="1">
      <c r="A36" s="189" t="s">
        <v>171</v>
      </c>
      <c r="C36" s="189">
        <v>500</v>
      </c>
      <c r="E36" s="189">
        <v>500</v>
      </c>
    </row>
    <row r="37" spans="1:6">
      <c r="A37" s="181" t="s">
        <v>62</v>
      </c>
      <c r="B37" s="34"/>
      <c r="C37" s="190">
        <f t="shared" ref="C37" si="2">SUM(C34:C36)</f>
        <v>9500</v>
      </c>
      <c r="D37" s="37"/>
      <c r="E37" s="190">
        <f>SUM(E34:E36)</f>
        <v>9500</v>
      </c>
    </row>
    <row r="38" spans="1:6">
      <c r="A38" s="181"/>
      <c r="B38" s="11"/>
      <c r="C38" s="189"/>
      <c r="D38" s="37"/>
    </row>
    <row r="39" spans="1:6">
      <c r="A39" s="181" t="s">
        <v>18</v>
      </c>
      <c r="B39" s="86"/>
      <c r="C39" s="189"/>
      <c r="D39" s="37"/>
    </row>
    <row r="40" spans="1:6">
      <c r="A40" s="171" t="s">
        <v>132</v>
      </c>
      <c r="B40" s="11"/>
      <c r="C40" s="189">
        <v>2500</v>
      </c>
      <c r="D40" s="37"/>
      <c r="E40" s="189">
        <v>2500</v>
      </c>
    </row>
    <row r="41" spans="1:6">
      <c r="A41" s="171" t="s">
        <v>158</v>
      </c>
      <c r="B41" s="11"/>
      <c r="C41" s="189">
        <v>500</v>
      </c>
      <c r="D41" s="37"/>
      <c r="E41" s="189">
        <v>1500</v>
      </c>
    </row>
    <row r="42" spans="1:6">
      <c r="A42" s="171" t="s">
        <v>170</v>
      </c>
      <c r="B42" s="11"/>
      <c r="C42" s="189">
        <v>200</v>
      </c>
      <c r="D42" s="37"/>
      <c r="E42" s="189">
        <v>200</v>
      </c>
    </row>
    <row r="43" spans="1:6">
      <c r="A43" s="171" t="s">
        <v>169</v>
      </c>
      <c r="B43" s="11"/>
      <c r="C43" s="189">
        <v>2000</v>
      </c>
      <c r="D43" s="37"/>
      <c r="E43" s="189">
        <v>2000</v>
      </c>
    </row>
    <row r="44" spans="1:6">
      <c r="A44" s="171" t="s">
        <v>161</v>
      </c>
      <c r="B44" s="11"/>
      <c r="C44" s="189">
        <v>200</v>
      </c>
      <c r="D44" s="37"/>
      <c r="E44" s="189">
        <v>150</v>
      </c>
    </row>
    <row r="45" spans="1:6">
      <c r="A45" s="171" t="s">
        <v>144</v>
      </c>
      <c r="B45" s="11"/>
      <c r="C45" s="189">
        <v>11906</v>
      </c>
      <c r="D45" s="37"/>
      <c r="E45" s="189">
        <v>11906</v>
      </c>
    </row>
    <row r="46" spans="1:6">
      <c r="A46" s="171" t="s">
        <v>168</v>
      </c>
      <c r="B46" s="11"/>
      <c r="C46" s="189">
        <v>3295</v>
      </c>
      <c r="D46" s="37"/>
      <c r="E46" s="189">
        <v>3295</v>
      </c>
    </row>
    <row r="47" spans="1:6">
      <c r="A47" s="171" t="s">
        <v>167</v>
      </c>
      <c r="B47" s="11"/>
      <c r="C47" s="189">
        <v>6800</v>
      </c>
      <c r="D47" s="37"/>
      <c r="E47" s="189">
        <v>6800</v>
      </c>
    </row>
    <row r="48" spans="1:6">
      <c r="A48" s="171" t="s">
        <v>122</v>
      </c>
      <c r="B48" s="11"/>
      <c r="C48" s="189"/>
      <c r="D48" s="37"/>
      <c r="E48" s="189">
        <v>500</v>
      </c>
      <c r="F48" s="38" t="s">
        <v>332</v>
      </c>
    </row>
    <row r="49" spans="1:5">
      <c r="A49" s="181" t="s">
        <v>88</v>
      </c>
      <c r="B49" s="96"/>
      <c r="C49" s="193">
        <f t="shared" ref="C49" si="3">SUM(C40:C47)</f>
        <v>27401</v>
      </c>
      <c r="D49" s="37"/>
      <c r="E49" s="193">
        <f>SUM(E40:E48)</f>
        <v>28851</v>
      </c>
    </row>
    <row r="50" spans="1:5" ht="15">
      <c r="A50" s="181"/>
      <c r="B50" s="185"/>
      <c r="C50" s="189"/>
      <c r="D50" s="37"/>
      <c r="E50" s="189"/>
    </row>
    <row r="51" spans="1:5" ht="13.8" thickBot="1">
      <c r="A51" s="181" t="s">
        <v>265</v>
      </c>
      <c r="B51" s="86"/>
      <c r="C51" s="191">
        <f t="shared" ref="C51" si="4">C37-C49</f>
        <v>-17901</v>
      </c>
      <c r="D51" s="37"/>
      <c r="E51" s="191">
        <f>SUM(E37-E49)</f>
        <v>-19351</v>
      </c>
    </row>
    <row r="52" spans="1:5" ht="13.8" thickTop="1">
      <c r="A52" s="181"/>
      <c r="B52" s="86"/>
      <c r="C52" s="196"/>
      <c r="D52" s="37"/>
    </row>
    <row r="53" spans="1:5">
      <c r="A53" s="181"/>
      <c r="B53" s="86"/>
      <c r="C53" s="196"/>
      <c r="D53" s="37"/>
    </row>
    <row r="54" spans="1:5">
      <c r="A54" s="186"/>
      <c r="B54" s="86"/>
      <c r="C54" s="37"/>
      <c r="D54" s="37"/>
    </row>
    <row r="55" spans="1:5">
      <c r="A55" s="187" t="s">
        <v>22</v>
      </c>
      <c r="B55" s="187"/>
      <c r="C55" s="180"/>
      <c r="D55" s="37"/>
    </row>
    <row r="56" spans="1:5">
      <c r="B56" s="131"/>
      <c r="D56" s="37"/>
    </row>
    <row r="57" spans="1:5" hidden="1">
      <c r="A57" s="37" t="s">
        <v>314</v>
      </c>
      <c r="B57" s="14"/>
      <c r="C57" s="14"/>
    </row>
    <row r="58" spans="1:5" hidden="1">
      <c r="A58" s="39"/>
      <c r="B58" s="14"/>
      <c r="C58" s="14"/>
    </row>
    <row r="59" spans="1:5">
      <c r="A59" s="134"/>
      <c r="B59" s="14"/>
      <c r="C59" s="14"/>
    </row>
    <row r="60" spans="1:5">
      <c r="A60" s="37"/>
      <c r="B60" s="86"/>
      <c r="C60" s="14"/>
    </row>
  </sheetData>
  <mergeCells count="1">
    <mergeCell ref="A4:B4"/>
  </mergeCells>
  <pageMargins left="0.26" right="0.16" top="0.47" bottom="0.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7"/>
    </sheetView>
  </sheetViews>
  <sheetFormatPr defaultColWidth="11.5546875" defaultRowHeight="14.4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8"/>
  <sheetViews>
    <sheetView topLeftCell="A4" zoomScale="140" zoomScaleNormal="140" zoomScalePageLayoutView="140" workbookViewId="0">
      <selection activeCell="C25" sqref="C25"/>
    </sheetView>
  </sheetViews>
  <sheetFormatPr defaultColWidth="8.77734375" defaultRowHeight="13.2"/>
  <cols>
    <col min="1" max="1" width="7.109375" style="1" bestFit="1" customWidth="1"/>
    <col min="2" max="2" width="39.88671875" style="1" customWidth="1"/>
    <col min="3" max="3" width="20.77734375" style="2" bestFit="1" customWidth="1"/>
    <col min="4" max="4" width="17.44140625" style="1" customWidth="1"/>
    <col min="5" max="6" width="12.6640625" style="1" customWidth="1"/>
    <col min="7" max="7" width="11.44140625" style="1" bestFit="1" customWidth="1"/>
    <col min="8" max="8" width="15.109375" style="1" customWidth="1"/>
    <col min="9" max="9" width="8.77734375" style="1"/>
    <col min="10" max="10" width="11.33203125" style="1" customWidth="1"/>
    <col min="11" max="16384" width="8.77734375" style="1"/>
  </cols>
  <sheetData>
    <row r="1" spans="1:5">
      <c r="B1" s="270" t="s">
        <v>0</v>
      </c>
      <c r="C1" s="270"/>
    </row>
    <row r="2" spans="1:5">
      <c r="B2" s="270" t="s">
        <v>344</v>
      </c>
      <c r="C2" s="270"/>
    </row>
    <row r="4" spans="1:5">
      <c r="B4" s="3" t="s">
        <v>345</v>
      </c>
      <c r="C4" s="251">
        <v>146.12</v>
      </c>
    </row>
    <row r="5" spans="1:5">
      <c r="B5" s="3" t="s">
        <v>318</v>
      </c>
      <c r="C5" s="4"/>
    </row>
    <row r="6" spans="1:5">
      <c r="B6" s="8" t="s">
        <v>1</v>
      </c>
      <c r="C6" s="250">
        <v>0.03</v>
      </c>
    </row>
    <row r="7" spans="1:5">
      <c r="B7" s="8" t="s">
        <v>2</v>
      </c>
      <c r="C7" s="254">
        <v>4.38</v>
      </c>
    </row>
    <row r="8" spans="1:5">
      <c r="B8" s="8" t="s">
        <v>350</v>
      </c>
      <c r="C8" s="253">
        <v>6</v>
      </c>
    </row>
    <row r="9" spans="1:5">
      <c r="B9" s="3" t="s">
        <v>3</v>
      </c>
      <c r="C9" s="251">
        <f>C4+C7+C8</f>
        <v>156.5</v>
      </c>
    </row>
    <row r="10" spans="1:5">
      <c r="B10" s="8"/>
      <c r="C10" s="4"/>
    </row>
    <row r="12" spans="1:5">
      <c r="B12" s="3" t="s">
        <v>319</v>
      </c>
      <c r="C12" s="9">
        <v>4200</v>
      </c>
    </row>
    <row r="14" spans="1:5">
      <c r="B14" s="3" t="s">
        <v>4</v>
      </c>
      <c r="C14" s="251">
        <f>C9*C12</f>
        <v>657300</v>
      </c>
    </row>
    <row r="15" spans="1:5">
      <c r="C15" s="252"/>
      <c r="E15" s="7"/>
    </row>
    <row r="16" spans="1:5">
      <c r="A16" s="6"/>
      <c r="B16" s="1" t="s">
        <v>5</v>
      </c>
      <c r="C16" s="251">
        <f>C14</f>
        <v>657300</v>
      </c>
      <c r="E16" s="7"/>
    </row>
    <row r="17" spans="1:4">
      <c r="A17" s="5">
        <v>4</v>
      </c>
      <c r="B17" s="1" t="s">
        <v>6</v>
      </c>
      <c r="C17" s="251">
        <f>A17*C12</f>
        <v>16800</v>
      </c>
    </row>
    <row r="18" spans="1:4">
      <c r="A18" s="5">
        <v>7</v>
      </c>
      <c r="B18" s="1" t="s">
        <v>7</v>
      </c>
      <c r="C18" s="251">
        <f>A18*C12</f>
        <v>29400</v>
      </c>
    </row>
    <row r="19" spans="1:4">
      <c r="A19" s="5"/>
      <c r="C19" s="251"/>
    </row>
    <row r="20" spans="1:4">
      <c r="B20" s="263" t="s">
        <v>346</v>
      </c>
      <c r="C20" s="264">
        <f>C16-C17-C18</f>
        <v>611100</v>
      </c>
      <c r="D20" s="258"/>
    </row>
    <row r="21" spans="1:4">
      <c r="B21" s="3"/>
      <c r="C21" s="252"/>
      <c r="D21" s="258"/>
    </row>
    <row r="22" spans="1:4">
      <c r="B22" s="3"/>
      <c r="C22" s="252"/>
      <c r="D22" s="258"/>
    </row>
    <row r="23" spans="1:4">
      <c r="B23" s="259" t="s">
        <v>347</v>
      </c>
      <c r="C23" s="260">
        <f>(150.5-11)*4200</f>
        <v>585900</v>
      </c>
    </row>
    <row r="24" spans="1:4">
      <c r="B24" s="265" t="s">
        <v>351</v>
      </c>
      <c r="C24" s="266">
        <f>6*4200</f>
        <v>25200</v>
      </c>
    </row>
    <row r="25" spans="1:4">
      <c r="B25" s="261"/>
      <c r="C25" s="262">
        <f>SUM(C23:C24)</f>
        <v>611100</v>
      </c>
    </row>
    <row r="26" spans="1:4">
      <c r="B26" s="255"/>
      <c r="C26" s="256"/>
    </row>
    <row r="27" spans="1:4">
      <c r="B27" s="257"/>
      <c r="C27" s="254"/>
    </row>
    <row r="28" spans="1:4">
      <c r="B28" s="255"/>
      <c r="C28" s="256"/>
    </row>
  </sheetData>
  <mergeCells count="2">
    <mergeCell ref="B1:C1"/>
    <mergeCell ref="B2:C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zoomScaleNormal="100" zoomScalePageLayoutView="150" workbookViewId="0">
      <selection activeCell="G40" sqref="G40"/>
    </sheetView>
  </sheetViews>
  <sheetFormatPr defaultColWidth="8.77734375" defaultRowHeight="13.2"/>
  <cols>
    <col min="1" max="1" width="8.33203125" style="11" bestFit="1" customWidth="1"/>
    <col min="2" max="2" width="27.44140625" style="10" bestFit="1" customWidth="1"/>
    <col min="3" max="3" width="7.44140625" style="10" bestFit="1" customWidth="1"/>
    <col min="4" max="4" width="3.6640625" style="10" customWidth="1"/>
    <col min="5" max="5" width="18.6640625" style="10" bestFit="1" customWidth="1"/>
    <col min="6" max="6" width="3.77734375" style="10" customWidth="1"/>
    <col min="7" max="7" width="11.33203125" style="10" customWidth="1"/>
    <col min="8" max="16384" width="8.77734375" style="10"/>
  </cols>
  <sheetData>
    <row r="1" spans="1:7">
      <c r="A1" s="271" t="s">
        <v>348</v>
      </c>
      <c r="B1" s="271"/>
      <c r="C1" s="271"/>
      <c r="D1" s="271"/>
    </row>
    <row r="2" spans="1:7">
      <c r="A2" s="36"/>
      <c r="B2" s="33"/>
      <c r="C2" s="33"/>
      <c r="D2" s="33"/>
    </row>
    <row r="3" spans="1:7">
      <c r="A3" s="36"/>
      <c r="B3" s="35" t="s">
        <v>24</v>
      </c>
      <c r="D3" s="33"/>
      <c r="E3" s="177" t="s">
        <v>23</v>
      </c>
      <c r="G3" s="177" t="s">
        <v>23</v>
      </c>
    </row>
    <row r="4" spans="1:7">
      <c r="A4" s="34"/>
      <c r="B4" s="17"/>
      <c r="D4" s="17"/>
      <c r="E4" s="177" t="s">
        <v>274</v>
      </c>
      <c r="G4" s="177" t="s">
        <v>315</v>
      </c>
    </row>
    <row r="5" spans="1:7">
      <c r="A5" s="34"/>
      <c r="C5" s="10" t="s">
        <v>22</v>
      </c>
      <c r="D5" s="17"/>
    </row>
    <row r="6" spans="1:7">
      <c r="B6" s="29" t="s">
        <v>21</v>
      </c>
      <c r="C6" s="28"/>
      <c r="D6" s="28"/>
      <c r="E6" s="32"/>
      <c r="F6" s="32"/>
      <c r="G6" s="32"/>
    </row>
    <row r="7" spans="1:7">
      <c r="A7" s="25" t="s">
        <v>17</v>
      </c>
      <c r="B7" s="17" t="s">
        <v>16</v>
      </c>
      <c r="D7" s="14"/>
      <c r="E7" s="189">
        <f>'General Operations'!D15</f>
        <v>1123500</v>
      </c>
      <c r="G7" s="189">
        <f>'General Operations'!E15</f>
        <v>1236100</v>
      </c>
    </row>
    <row r="8" spans="1:7">
      <c r="A8" s="25">
        <v>1000</v>
      </c>
      <c r="B8" s="17" t="s">
        <v>15</v>
      </c>
      <c r="D8" s="14"/>
      <c r="E8" s="189">
        <f>'Activities &amp; Events'!D112</f>
        <v>191500</v>
      </c>
      <c r="G8" s="189">
        <f>'Activities &amp; Events'!F112</f>
        <v>230000</v>
      </c>
    </row>
    <row r="9" spans="1:7">
      <c r="A9" s="11">
        <v>2000</v>
      </c>
      <c r="B9" s="17" t="s">
        <v>14</v>
      </c>
      <c r="D9" s="14"/>
      <c r="E9" s="189">
        <f>Communications!D11</f>
        <v>17000</v>
      </c>
      <c r="G9" s="189">
        <f>Communications!F11</f>
        <v>15500</v>
      </c>
    </row>
    <row r="10" spans="1:7">
      <c r="A10" s="11">
        <v>4000</v>
      </c>
      <c r="B10" s="17" t="s">
        <v>13</v>
      </c>
      <c r="D10" s="14"/>
      <c r="E10" s="189">
        <v>0</v>
      </c>
      <c r="G10" s="189">
        <v>0</v>
      </c>
    </row>
    <row r="11" spans="1:7">
      <c r="A11" s="11">
        <v>5000</v>
      </c>
      <c r="B11" s="17" t="s">
        <v>20</v>
      </c>
      <c r="D11" s="14"/>
      <c r="E11" s="189">
        <v>0</v>
      </c>
      <c r="G11" s="189">
        <v>0</v>
      </c>
    </row>
    <row r="12" spans="1:7">
      <c r="A12" s="11">
        <v>7000</v>
      </c>
      <c r="B12" s="17" t="s">
        <v>278</v>
      </c>
      <c r="D12" s="14"/>
      <c r="E12" s="189">
        <v>0</v>
      </c>
      <c r="G12" s="189">
        <v>0</v>
      </c>
    </row>
    <row r="13" spans="1:7">
      <c r="B13" s="17" t="s">
        <v>279</v>
      </c>
      <c r="D13" s="14"/>
      <c r="E13" s="189">
        <v>0</v>
      </c>
      <c r="G13" s="189">
        <v>0</v>
      </c>
    </row>
    <row r="14" spans="1:7">
      <c r="A14" s="11">
        <v>8000</v>
      </c>
      <c r="B14" s="17" t="s">
        <v>11</v>
      </c>
      <c r="D14" s="14"/>
      <c r="E14" s="189">
        <v>7500</v>
      </c>
      <c r="G14" s="189">
        <v>0</v>
      </c>
    </row>
    <row r="15" spans="1:7">
      <c r="A15" s="11">
        <v>8100</v>
      </c>
      <c r="B15" s="17" t="s">
        <v>10</v>
      </c>
      <c r="D15" s="19"/>
      <c r="E15" s="189">
        <f>DriveU!E8</f>
        <v>5000</v>
      </c>
      <c r="G15" s="189">
        <f>DriveU!G8</f>
        <v>4000</v>
      </c>
    </row>
    <row r="16" spans="1:7">
      <c r="A16" s="86">
        <v>6000</v>
      </c>
      <c r="B16" s="165" t="s">
        <v>232</v>
      </c>
      <c r="D16" s="166"/>
      <c r="E16" s="189">
        <v>397950</v>
      </c>
      <c r="G16" s="189">
        <f>'Golden X Inn'!G13</f>
        <v>396250</v>
      </c>
    </row>
    <row r="17" spans="1:7">
      <c r="A17" s="86">
        <v>6500</v>
      </c>
      <c r="B17" s="165" t="s">
        <v>245</v>
      </c>
      <c r="D17" s="166"/>
      <c r="E17" s="189">
        <v>58000</v>
      </c>
      <c r="G17" s="189">
        <f>'Info Desk- Maritime Bus'!F9</f>
        <v>58000</v>
      </c>
    </row>
    <row r="18" spans="1:7" ht="13.95" customHeight="1">
      <c r="A18" s="11">
        <v>9000</v>
      </c>
      <c r="B18" s="165" t="s">
        <v>237</v>
      </c>
      <c r="D18" s="166"/>
      <c r="E18" s="221">
        <f>'Clothing Store'!D5</f>
        <v>180000</v>
      </c>
      <c r="G18" s="221">
        <f>'Clothing Store'!F5</f>
        <v>160000</v>
      </c>
    </row>
    <row r="19" spans="1:7" ht="18" customHeight="1">
      <c r="D19" s="14"/>
      <c r="E19" s="189"/>
      <c r="G19" s="189"/>
    </row>
    <row r="20" spans="1:7">
      <c r="B20" s="17" t="s">
        <v>19</v>
      </c>
      <c r="D20" s="30"/>
      <c r="E20" s="190">
        <f>SUM(E7:E19)</f>
        <v>1980450</v>
      </c>
      <c r="G20" s="190">
        <f>SUM(G7:G19)</f>
        <v>2099850</v>
      </c>
    </row>
    <row r="21" spans="1:7">
      <c r="D21" s="14"/>
      <c r="E21" s="189"/>
    </row>
    <row r="22" spans="1:7">
      <c r="B22" s="17"/>
      <c r="D22" s="14"/>
      <c r="E22" s="189"/>
    </row>
    <row r="23" spans="1:7">
      <c r="B23" s="17"/>
      <c r="D23" s="30"/>
      <c r="E23" s="189"/>
    </row>
    <row r="24" spans="1:7">
      <c r="B24" s="29" t="s">
        <v>18</v>
      </c>
      <c r="C24" s="28"/>
      <c r="D24" s="27"/>
      <c r="E24" s="211"/>
      <c r="F24" s="211"/>
      <c r="G24" s="211"/>
    </row>
    <row r="25" spans="1:7">
      <c r="A25" s="25" t="s">
        <v>17</v>
      </c>
      <c r="B25" s="22" t="s">
        <v>16</v>
      </c>
      <c r="D25" s="14"/>
      <c r="E25" s="189">
        <f>'General Operations'!D40</f>
        <v>880720</v>
      </c>
      <c r="G25" s="189">
        <f>'General Operations'!E40</f>
        <v>971920</v>
      </c>
    </row>
    <row r="26" spans="1:7">
      <c r="A26" s="11">
        <v>1000</v>
      </c>
      <c r="B26" s="22" t="s">
        <v>15</v>
      </c>
      <c r="D26" s="14"/>
      <c r="E26" s="189">
        <v>211160</v>
      </c>
      <c r="G26" s="189">
        <f>'Activities &amp; Events'!F113</f>
        <v>233610</v>
      </c>
    </row>
    <row r="27" spans="1:7">
      <c r="A27" s="11">
        <v>2000</v>
      </c>
      <c r="B27" s="22" t="s">
        <v>14</v>
      </c>
      <c r="D27" s="14"/>
      <c r="E27" s="189">
        <f>Communications!D40</f>
        <v>63030</v>
      </c>
      <c r="G27" s="189">
        <f>Communications!F40</f>
        <v>85647</v>
      </c>
    </row>
    <row r="28" spans="1:7">
      <c r="A28" s="11">
        <v>4000</v>
      </c>
      <c r="B28" s="22" t="s">
        <v>13</v>
      </c>
      <c r="D28" s="14"/>
      <c r="E28" s="189">
        <f>'Elected Rep'!D26</f>
        <v>16260</v>
      </c>
      <c r="G28" s="189">
        <f>'Elected Rep'!F26</f>
        <v>17150</v>
      </c>
    </row>
    <row r="29" spans="1:7">
      <c r="A29" s="11">
        <v>5000</v>
      </c>
      <c r="B29" s="22" t="s">
        <v>20</v>
      </c>
      <c r="D29" s="14"/>
      <c r="E29" s="189">
        <f>Executive!D26</f>
        <v>97614</v>
      </c>
      <c r="G29" s="189">
        <f>Executive!F26</f>
        <v>108114</v>
      </c>
    </row>
    <row r="30" spans="1:7">
      <c r="A30" s="11">
        <v>7000</v>
      </c>
      <c r="B30" s="22" t="s">
        <v>278</v>
      </c>
      <c r="D30" s="14"/>
      <c r="E30" s="189">
        <v>37115</v>
      </c>
      <c r="G30" s="189">
        <f>'Internal-External'!F36</f>
        <v>34910</v>
      </c>
    </row>
    <row r="31" spans="1:7">
      <c r="B31" s="22" t="s">
        <v>279</v>
      </c>
      <c r="D31" s="14"/>
      <c r="E31" s="189">
        <v>55490</v>
      </c>
      <c r="G31" s="189">
        <f>'Internal-External'!F53</f>
        <v>56650</v>
      </c>
    </row>
    <row r="32" spans="1:7">
      <c r="A32" s="11">
        <v>8000</v>
      </c>
      <c r="B32" s="22" t="s">
        <v>11</v>
      </c>
      <c r="D32" s="14"/>
      <c r="E32" s="189">
        <v>20130</v>
      </c>
      <c r="G32" s="189">
        <f>Finance!F16</f>
        <v>13100</v>
      </c>
    </row>
    <row r="33" spans="1:9">
      <c r="A33" s="11">
        <v>8100</v>
      </c>
      <c r="B33" s="22" t="s">
        <v>10</v>
      </c>
      <c r="D33" s="19"/>
      <c r="E33" s="189">
        <f>DriveU!E20</f>
        <v>26050</v>
      </c>
      <c r="G33" s="189">
        <f>DriveU!G20</f>
        <v>25950</v>
      </c>
    </row>
    <row r="34" spans="1:9">
      <c r="A34" s="86">
        <v>6000</v>
      </c>
      <c r="B34" s="164" t="s">
        <v>232</v>
      </c>
      <c r="D34" s="167"/>
      <c r="E34" s="189">
        <v>369600</v>
      </c>
      <c r="G34" s="189">
        <f>'Golden X Inn'!G45</f>
        <v>372350</v>
      </c>
    </row>
    <row r="35" spans="1:9">
      <c r="A35" s="86">
        <v>6500</v>
      </c>
      <c r="B35" s="164" t="s">
        <v>245</v>
      </c>
      <c r="D35" s="167"/>
      <c r="E35" s="189">
        <f>'Info Desk- Maritime Bus'!D19</f>
        <v>61900</v>
      </c>
      <c r="G35" s="189">
        <f>'Info Desk- Maritime Bus'!F19</f>
        <v>65200</v>
      </c>
    </row>
    <row r="36" spans="1:9">
      <c r="A36" s="86">
        <v>9000</v>
      </c>
      <c r="B36" s="164" t="s">
        <v>237</v>
      </c>
      <c r="D36" s="167"/>
      <c r="E36" s="221">
        <f>'Clothing Store'!D18</f>
        <v>140350</v>
      </c>
      <c r="G36" s="221">
        <f>'Clothing Store'!F18</f>
        <v>110450</v>
      </c>
    </row>
    <row r="37" spans="1:9">
      <c r="B37" s="23"/>
      <c r="D37" s="19"/>
      <c r="E37" s="189"/>
      <c r="G37" s="189"/>
    </row>
    <row r="38" spans="1:9">
      <c r="B38" s="22" t="s">
        <v>9</v>
      </c>
      <c r="D38" s="21"/>
      <c r="E38" s="190">
        <f>SUM(E25:E36)</f>
        <v>1979419</v>
      </c>
      <c r="G38" s="190">
        <f>SUM(G25:G37)</f>
        <v>2095051</v>
      </c>
    </row>
    <row r="39" spans="1:9">
      <c r="B39" s="20"/>
      <c r="D39" s="19"/>
      <c r="E39" s="189"/>
      <c r="G39" s="189"/>
    </row>
    <row r="40" spans="1:9" ht="13.8" thickBot="1">
      <c r="B40" s="17" t="s">
        <v>264</v>
      </c>
      <c r="D40" s="16"/>
      <c r="E40" s="191">
        <f>E20-E38</f>
        <v>1031</v>
      </c>
      <c r="G40" s="191">
        <f>(G20-G38)</f>
        <v>4799</v>
      </c>
      <c r="I40" s="10">
        <v>4814</v>
      </c>
    </row>
    <row r="41" spans="1:9" ht="13.8" thickTop="1">
      <c r="D41" s="14"/>
      <c r="E41" s="14"/>
      <c r="F41" s="38"/>
    </row>
    <row r="42" spans="1:9">
      <c r="D42" s="13"/>
      <c r="F42" s="38"/>
    </row>
    <row r="43" spans="1:9">
      <c r="F43" s="38"/>
    </row>
    <row r="44" spans="1:9">
      <c r="D44" s="12"/>
      <c r="F44" s="38"/>
    </row>
  </sheetData>
  <mergeCells count="1">
    <mergeCell ref="A1:D1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54"/>
  <sheetViews>
    <sheetView tabSelected="1" zoomScaleNormal="100" zoomScalePageLayoutView="150" workbookViewId="0">
      <selection activeCell="J20" sqref="J20"/>
    </sheetView>
  </sheetViews>
  <sheetFormatPr defaultColWidth="8.77734375" defaultRowHeight="13.2"/>
  <cols>
    <col min="1" max="1" width="5.109375" style="37" bestFit="1" customWidth="1"/>
    <col min="2" max="2" width="32.77734375" style="37" customWidth="1"/>
    <col min="3" max="3" width="6.44140625" style="37" bestFit="1" customWidth="1"/>
    <col min="4" max="4" width="15" style="37" customWidth="1"/>
    <col min="5" max="5" width="14.33203125" style="37" customWidth="1"/>
    <col min="6" max="16384" width="8.77734375" style="37"/>
  </cols>
  <sheetData>
    <row r="2" spans="1:5" ht="21">
      <c r="B2" s="62"/>
      <c r="D2" s="177" t="s">
        <v>23</v>
      </c>
      <c r="E2" s="237" t="s">
        <v>23</v>
      </c>
    </row>
    <row r="3" spans="1:5">
      <c r="A3" s="39"/>
      <c r="B3" s="61" t="s">
        <v>48</v>
      </c>
      <c r="D3" s="177" t="s">
        <v>274</v>
      </c>
      <c r="E3" s="237" t="s">
        <v>315</v>
      </c>
    </row>
    <row r="4" spans="1:5" s="57" customFormat="1">
      <c r="A4" s="59"/>
      <c r="B4" s="59"/>
      <c r="E4" s="238"/>
    </row>
    <row r="5" spans="1:5">
      <c r="C5" s="39" t="s">
        <v>22</v>
      </c>
      <c r="E5" s="171"/>
    </row>
    <row r="6" spans="1:5">
      <c r="A6" s="56" t="s">
        <v>17</v>
      </c>
      <c r="B6" s="41" t="s">
        <v>21</v>
      </c>
      <c r="C6" s="40"/>
      <c r="D6" s="55"/>
      <c r="E6" s="211"/>
    </row>
    <row r="7" spans="1:5">
      <c r="B7" s="37" t="s">
        <v>47</v>
      </c>
      <c r="C7" s="50"/>
      <c r="D7" s="189">
        <v>548500</v>
      </c>
      <c r="E7" s="214">
        <f>(150.5-11)*4200</f>
        <v>585900</v>
      </c>
    </row>
    <row r="8" spans="1:5">
      <c r="B8" s="37" t="s">
        <v>46</v>
      </c>
      <c r="C8" s="50"/>
      <c r="D8" s="189">
        <v>525000</v>
      </c>
      <c r="E8" s="214">
        <v>574000</v>
      </c>
    </row>
    <row r="9" spans="1:5">
      <c r="B9" s="37" t="s">
        <v>349</v>
      </c>
      <c r="C9" s="50"/>
      <c r="D9" s="189">
        <v>0</v>
      </c>
      <c r="E9" s="214">
        <v>25200</v>
      </c>
    </row>
    <row r="10" spans="1:5" ht="14.4">
      <c r="B10" s="37" t="s">
        <v>31</v>
      </c>
      <c r="C10" s="50"/>
      <c r="D10" s="212">
        <v>12000</v>
      </c>
      <c r="E10" s="189">
        <v>12000</v>
      </c>
    </row>
    <row r="11" spans="1:5">
      <c r="B11" s="37" t="s">
        <v>45</v>
      </c>
      <c r="C11" s="50"/>
      <c r="D11" s="189">
        <v>12000</v>
      </c>
      <c r="E11" s="189">
        <v>12000</v>
      </c>
    </row>
    <row r="12" spans="1:5">
      <c r="B12" s="37" t="s">
        <v>44</v>
      </c>
      <c r="C12" s="54"/>
      <c r="D12" s="189">
        <v>10000</v>
      </c>
      <c r="E12" s="189">
        <v>10000</v>
      </c>
    </row>
    <row r="13" spans="1:5">
      <c r="B13" s="37" t="s">
        <v>43</v>
      </c>
      <c r="C13" s="50"/>
      <c r="D13" s="189">
        <v>6000</v>
      </c>
      <c r="E13" s="189">
        <v>6000</v>
      </c>
    </row>
    <row r="14" spans="1:5">
      <c r="B14" s="37" t="s">
        <v>42</v>
      </c>
      <c r="C14" s="31"/>
      <c r="D14" s="189">
        <v>10000</v>
      </c>
      <c r="E14" s="189">
        <v>11000</v>
      </c>
    </row>
    <row r="15" spans="1:5">
      <c r="B15" s="39" t="s">
        <v>19</v>
      </c>
      <c r="C15" s="31"/>
      <c r="D15" s="193">
        <f>SUM(D7:D14)</f>
        <v>1123500</v>
      </c>
      <c r="E15" s="193">
        <f>SUM(E7:E14)</f>
        <v>1236100</v>
      </c>
    </row>
    <row r="16" spans="1:5">
      <c r="C16" s="53"/>
      <c r="D16" s="189"/>
      <c r="E16" s="189"/>
    </row>
    <row r="17" spans="2:7">
      <c r="B17" s="41" t="s">
        <v>18</v>
      </c>
      <c r="C17" s="52"/>
      <c r="D17" s="211"/>
      <c r="E17" s="211"/>
    </row>
    <row r="18" spans="2:7">
      <c r="B18" s="57" t="s">
        <v>40</v>
      </c>
      <c r="C18" s="243"/>
      <c r="D18" s="214">
        <v>14000</v>
      </c>
      <c r="E18" s="214">
        <v>15000</v>
      </c>
    </row>
    <row r="19" spans="2:7">
      <c r="B19" s="57" t="s">
        <v>39</v>
      </c>
      <c r="C19" s="243"/>
      <c r="D19" s="214">
        <v>522000</v>
      </c>
      <c r="E19" s="214">
        <v>571000</v>
      </c>
    </row>
    <row r="20" spans="2:7">
      <c r="B20" s="57" t="s">
        <v>340</v>
      </c>
      <c r="C20" s="243"/>
      <c r="D20" s="214">
        <v>0</v>
      </c>
      <c r="E20" s="214">
        <f>(6*4200)</f>
        <v>25200</v>
      </c>
    </row>
    <row r="21" spans="2:7">
      <c r="B21" s="57" t="s">
        <v>38</v>
      </c>
      <c r="C21" s="242"/>
      <c r="D21" s="214">
        <v>29000</v>
      </c>
      <c r="E21" s="214">
        <v>33000</v>
      </c>
      <c r="F21" s="37" t="s">
        <v>321</v>
      </c>
    </row>
    <row r="22" spans="2:7">
      <c r="B22" s="57" t="s">
        <v>37</v>
      </c>
      <c r="C22" s="242"/>
      <c r="D22" s="214">
        <v>1000</v>
      </c>
      <c r="E22" s="214">
        <v>1000</v>
      </c>
    </row>
    <row r="23" spans="2:7">
      <c r="B23" s="57" t="s">
        <v>36</v>
      </c>
      <c r="C23" s="242"/>
      <c r="D23" s="214">
        <v>3300</v>
      </c>
      <c r="E23" s="214">
        <v>3300</v>
      </c>
    </row>
    <row r="24" spans="2:7">
      <c r="B24" s="57" t="s">
        <v>35</v>
      </c>
      <c r="C24" s="242"/>
      <c r="D24" s="214">
        <v>19000</v>
      </c>
      <c r="E24" s="214">
        <v>19000</v>
      </c>
    </row>
    <row r="25" spans="2:7">
      <c r="B25" s="57" t="s">
        <v>34</v>
      </c>
      <c r="C25" s="242"/>
      <c r="D25" s="214">
        <v>2500</v>
      </c>
      <c r="E25" s="214">
        <v>2500</v>
      </c>
    </row>
    <row r="26" spans="2:7">
      <c r="B26" s="57" t="s">
        <v>33</v>
      </c>
      <c r="C26" s="242"/>
      <c r="D26" s="214">
        <v>20000</v>
      </c>
      <c r="E26" s="214">
        <v>30000</v>
      </c>
    </row>
    <row r="27" spans="2:7">
      <c r="B27" s="57" t="s">
        <v>32</v>
      </c>
      <c r="C27" s="47"/>
      <c r="D27" s="214">
        <v>1500</v>
      </c>
      <c r="E27" s="214">
        <v>1500</v>
      </c>
    </row>
    <row r="28" spans="2:7">
      <c r="B28" s="57" t="s">
        <v>246</v>
      </c>
      <c r="C28" s="47"/>
      <c r="D28" s="214">
        <v>5000</v>
      </c>
      <c r="E28" s="214">
        <v>5000</v>
      </c>
    </row>
    <row r="29" spans="2:7">
      <c r="B29" s="57" t="s">
        <v>31</v>
      </c>
      <c r="C29" s="47"/>
      <c r="D29" s="214">
        <v>500</v>
      </c>
      <c r="E29" s="214">
        <v>500</v>
      </c>
    </row>
    <row r="30" spans="2:7">
      <c r="B30" s="57" t="s">
        <v>30</v>
      </c>
      <c r="C30" s="47"/>
      <c r="D30" s="214">
        <v>7000</v>
      </c>
      <c r="E30" s="214">
        <v>9000</v>
      </c>
    </row>
    <row r="31" spans="2:7">
      <c r="B31" s="57" t="s">
        <v>29</v>
      </c>
      <c r="C31" s="214"/>
      <c r="D31" s="214">
        <v>3000</v>
      </c>
      <c r="E31" s="214">
        <v>3000</v>
      </c>
      <c r="G31" s="37" t="s">
        <v>322</v>
      </c>
    </row>
    <row r="32" spans="2:7">
      <c r="B32" s="57" t="s">
        <v>28</v>
      </c>
      <c r="C32" s="214"/>
      <c r="D32" s="214">
        <v>750</v>
      </c>
      <c r="E32" s="214">
        <v>750</v>
      </c>
    </row>
    <row r="33" spans="1:21" ht="14.4">
      <c r="A33" s="38"/>
      <c r="B33" s="244" t="s">
        <v>27</v>
      </c>
      <c r="C33" s="214"/>
      <c r="D33" s="245">
        <v>500</v>
      </c>
      <c r="E33" s="245">
        <v>500</v>
      </c>
    </row>
    <row r="34" spans="1:21">
      <c r="A34" s="38"/>
      <c r="B34" s="48" t="s">
        <v>26</v>
      </c>
      <c r="C34" s="214">
        <v>1</v>
      </c>
      <c r="D34" s="214">
        <v>211750</v>
      </c>
      <c r="E34" s="214">
        <v>211750</v>
      </c>
      <c r="F34" s="37" t="s">
        <v>337</v>
      </c>
    </row>
    <row r="35" spans="1:21" ht="15" customHeight="1">
      <c r="A35" s="38"/>
      <c r="B35" s="48" t="s">
        <v>25</v>
      </c>
      <c r="C35" s="246"/>
      <c r="D35" s="214">
        <v>35000</v>
      </c>
      <c r="E35" s="214">
        <v>35000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49" customFormat="1" ht="13.05" customHeight="1">
      <c r="A36" s="37"/>
      <c r="B36" s="48" t="s">
        <v>251</v>
      </c>
      <c r="C36" s="246"/>
      <c r="D36" s="214">
        <v>0</v>
      </c>
      <c r="E36" s="214">
        <v>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4.4">
      <c r="B37" s="48" t="s">
        <v>247</v>
      </c>
      <c r="C37" s="246"/>
      <c r="D37" s="214">
        <v>1920</v>
      </c>
      <c r="E37" s="214">
        <v>1920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B38" s="129" t="s">
        <v>142</v>
      </c>
      <c r="C38" s="247"/>
      <c r="D38" s="247">
        <v>0</v>
      </c>
      <c r="E38" s="247">
        <v>0</v>
      </c>
    </row>
    <row r="39" spans="1:21">
      <c r="B39" s="57" t="s">
        <v>294</v>
      </c>
      <c r="C39" s="247"/>
      <c r="D39" s="247">
        <v>3000</v>
      </c>
      <c r="E39" s="247">
        <v>3000</v>
      </c>
    </row>
    <row r="40" spans="1:21">
      <c r="B40" s="44" t="s">
        <v>9</v>
      </c>
      <c r="C40" s="215"/>
      <c r="D40" s="193">
        <f>SUM(D18:D39)</f>
        <v>880720</v>
      </c>
      <c r="E40" s="193">
        <f>SUM(E18:E39)</f>
        <v>971920</v>
      </c>
    </row>
    <row r="41" spans="1:21">
      <c r="A41" s="105"/>
      <c r="B41" s="45"/>
      <c r="C41" s="19"/>
      <c r="D41" s="189"/>
      <c r="E41" s="189"/>
    </row>
    <row r="42" spans="1:21" ht="13.8" thickBot="1">
      <c r="A42" s="105"/>
      <c r="B42" s="44" t="s">
        <v>264</v>
      </c>
      <c r="C42" s="43"/>
      <c r="D42" s="191">
        <f>D15-D40</f>
        <v>242780</v>
      </c>
      <c r="E42" s="191">
        <f>(E15-E40)</f>
        <v>264180</v>
      </c>
      <c r="F42" s="105"/>
    </row>
    <row r="43" spans="1:21" s="105" customFormat="1" ht="13.8" thickTop="1">
      <c r="A43" s="37"/>
      <c r="B43" s="37"/>
      <c r="C43" s="42"/>
      <c r="D43" s="189"/>
      <c r="E43" s="37"/>
    </row>
    <row r="44" spans="1:21" s="105" customFormat="1">
      <c r="A44" s="37"/>
      <c r="B44" s="41" t="s">
        <v>22</v>
      </c>
      <c r="C44" s="40"/>
      <c r="D44" s="211"/>
      <c r="E44" s="211"/>
      <c r="F44" s="37"/>
    </row>
    <row r="45" spans="1:21">
      <c r="B45" s="39"/>
    </row>
    <row r="46" spans="1:21">
      <c r="B46" s="37" t="s">
        <v>334</v>
      </c>
    </row>
    <row r="48" spans="1:21">
      <c r="B48" s="38"/>
    </row>
    <row r="53" ht="13.5" customHeight="1"/>
    <row r="54" ht="13.5" customHeight="1"/>
  </sheetData>
  <pageMargins left="1" right="0.75" top="1" bottom="1" header="0.5" footer="0.5"/>
  <pageSetup scale="78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37"/>
  <sheetViews>
    <sheetView topLeftCell="A93" zoomScaleNormal="100" zoomScalePageLayoutView="150" workbookViewId="0">
      <selection activeCell="F114" sqref="F114"/>
    </sheetView>
  </sheetViews>
  <sheetFormatPr defaultColWidth="8.77734375" defaultRowHeight="13.2"/>
  <cols>
    <col min="1" max="1" width="7.77734375" style="63" bestFit="1" customWidth="1"/>
    <col min="2" max="2" width="26.44140625" style="10" bestFit="1" customWidth="1"/>
    <col min="3" max="3" width="7.33203125" style="12" bestFit="1" customWidth="1"/>
    <col min="4" max="4" width="17.6640625" style="10" customWidth="1"/>
    <col min="5" max="5" width="2.77734375" style="10" customWidth="1"/>
    <col min="6" max="6" width="12.6640625" style="10" bestFit="1" customWidth="1"/>
    <col min="7" max="16384" width="8.77734375" style="10"/>
  </cols>
  <sheetData>
    <row r="1" spans="1:6" ht="15.6">
      <c r="B1" s="17"/>
      <c r="D1" s="176" t="s">
        <v>23</v>
      </c>
      <c r="F1" s="239" t="s">
        <v>23</v>
      </c>
    </row>
    <row r="2" spans="1:6" ht="15.6">
      <c r="A2" s="84"/>
      <c r="B2" s="85" t="s">
        <v>87</v>
      </c>
      <c r="D2" s="176" t="s">
        <v>274</v>
      </c>
      <c r="F2" s="239" t="s">
        <v>315</v>
      </c>
    </row>
    <row r="3" spans="1:6" s="68" customFormat="1">
      <c r="A3" s="84"/>
      <c r="B3" s="83"/>
      <c r="C3" s="67"/>
    </row>
    <row r="4" spans="1:6">
      <c r="B4" s="17"/>
      <c r="C4" s="13" t="s">
        <v>22</v>
      </c>
    </row>
    <row r="5" spans="1:6">
      <c r="A5" s="82">
        <v>1000</v>
      </c>
      <c r="B5" s="29" t="s">
        <v>16</v>
      </c>
      <c r="C5" s="64"/>
      <c r="D5" s="28"/>
      <c r="E5" s="28"/>
      <c r="F5" s="28"/>
    </row>
    <row r="6" spans="1:6">
      <c r="A6" s="81"/>
      <c r="B6" s="79" t="s">
        <v>21</v>
      </c>
      <c r="C6" s="80"/>
      <c r="D6" s="189"/>
    </row>
    <row r="7" spans="1:6">
      <c r="A7" s="77"/>
      <c r="B7" s="76" t="s">
        <v>86</v>
      </c>
      <c r="C7" s="78"/>
      <c r="D7" s="189">
        <v>7000</v>
      </c>
      <c r="F7" s="189">
        <v>10000</v>
      </c>
    </row>
    <row r="8" spans="1:6">
      <c r="A8" s="77"/>
      <c r="B8" s="76" t="s">
        <v>63</v>
      </c>
      <c r="C8" s="75"/>
      <c r="D8" s="189">
        <v>0</v>
      </c>
      <c r="F8" s="189"/>
    </row>
    <row r="9" spans="1:6">
      <c r="A9" s="72"/>
      <c r="B9" s="17" t="s">
        <v>19</v>
      </c>
      <c r="C9" s="66"/>
      <c r="D9" s="193">
        <f t="shared" ref="D9" si="0">SUM(D7:D8)</f>
        <v>7000</v>
      </c>
      <c r="F9" s="193">
        <v>10000</v>
      </c>
    </row>
    <row r="10" spans="1:6">
      <c r="A10" s="72"/>
      <c r="B10" s="17"/>
      <c r="C10" s="66"/>
      <c r="D10" s="189"/>
      <c r="F10" s="189"/>
    </row>
    <row r="11" spans="1:6">
      <c r="A11" s="72"/>
      <c r="B11" s="17" t="s">
        <v>18</v>
      </c>
      <c r="C11" s="66"/>
      <c r="D11" s="189"/>
      <c r="F11" s="189"/>
    </row>
    <row r="12" spans="1:6">
      <c r="B12" s="10" t="s">
        <v>61</v>
      </c>
      <c r="C12" s="21"/>
      <c r="D12" s="189">
        <v>21000</v>
      </c>
      <c r="F12" s="189">
        <v>21000</v>
      </c>
    </row>
    <row r="13" spans="1:6">
      <c r="B13" s="10" t="s">
        <v>248</v>
      </c>
      <c r="C13" s="21"/>
      <c r="D13" s="189">
        <v>2000</v>
      </c>
      <c r="F13" s="189">
        <v>1500</v>
      </c>
    </row>
    <row r="14" spans="1:6">
      <c r="B14" s="10" t="s">
        <v>60</v>
      </c>
      <c r="C14" s="16"/>
      <c r="D14" s="189">
        <v>7000</v>
      </c>
      <c r="F14" s="189">
        <v>7000</v>
      </c>
    </row>
    <row r="15" spans="1:6">
      <c r="B15" s="10" t="s">
        <v>59</v>
      </c>
      <c r="C15" s="21"/>
      <c r="D15" s="189">
        <v>2000</v>
      </c>
      <c r="F15" s="189">
        <v>500</v>
      </c>
    </row>
    <row r="16" spans="1:6">
      <c r="B16" s="10" t="s">
        <v>56</v>
      </c>
      <c r="C16" s="69"/>
      <c r="D16" s="189">
        <v>0</v>
      </c>
      <c r="F16" s="189">
        <v>0</v>
      </c>
    </row>
    <row r="17" spans="1:6">
      <c r="B17" s="10" t="s">
        <v>55</v>
      </c>
      <c r="C17" s="21"/>
      <c r="D17" s="189">
        <v>250</v>
      </c>
      <c r="F17" s="189">
        <v>250</v>
      </c>
    </row>
    <row r="18" spans="1:6">
      <c r="B18" s="10" t="s">
        <v>85</v>
      </c>
      <c r="C18" s="21"/>
      <c r="D18" s="189">
        <v>300</v>
      </c>
      <c r="F18" s="189">
        <v>300</v>
      </c>
    </row>
    <row r="19" spans="1:6">
      <c r="B19" s="10" t="s">
        <v>84</v>
      </c>
      <c r="C19" s="21"/>
      <c r="D19" s="189">
        <v>500</v>
      </c>
      <c r="F19" s="189">
        <v>500</v>
      </c>
    </row>
    <row r="20" spans="1:6">
      <c r="B20" s="10" t="s">
        <v>292</v>
      </c>
      <c r="C20" s="43">
        <v>1</v>
      </c>
      <c r="D20" s="189">
        <v>650</v>
      </c>
      <c r="F20" s="189">
        <v>650</v>
      </c>
    </row>
    <row r="21" spans="1:6">
      <c r="B21" s="10" t="s">
        <v>83</v>
      </c>
      <c r="C21" s="19"/>
      <c r="D21" s="189">
        <v>50</v>
      </c>
      <c r="F21" s="189">
        <v>50</v>
      </c>
    </row>
    <row r="22" spans="1:6">
      <c r="B22" s="10" t="s">
        <v>82</v>
      </c>
      <c r="C22" s="19"/>
      <c r="D22" s="189">
        <v>5000</v>
      </c>
      <c r="F22" s="214">
        <v>3500</v>
      </c>
    </row>
    <row r="23" spans="1:6">
      <c r="B23" s="17" t="s">
        <v>9</v>
      </c>
      <c r="C23" s="16"/>
      <c r="D23" s="193">
        <f>SUM(D12:D22)</f>
        <v>38750</v>
      </c>
      <c r="F23" s="193">
        <f>SUM(F12:F22)</f>
        <v>35250</v>
      </c>
    </row>
    <row r="24" spans="1:6">
      <c r="B24" s="17"/>
      <c r="C24" s="66"/>
      <c r="D24" s="189"/>
    </row>
    <row r="25" spans="1:6" ht="13.8" thickBot="1">
      <c r="A25" s="72"/>
      <c r="B25" s="17" t="s">
        <v>51</v>
      </c>
      <c r="C25" s="66"/>
      <c r="D25" s="191">
        <f>D9-D23</f>
        <v>-31750</v>
      </c>
      <c r="F25" s="191">
        <f>(F9-F23)</f>
        <v>-25250</v>
      </c>
    </row>
    <row r="26" spans="1:6" ht="13.8" thickTop="1">
      <c r="A26" s="72"/>
      <c r="B26" s="17"/>
      <c r="C26" s="66"/>
      <c r="D26" s="189"/>
      <c r="F26" s="189"/>
    </row>
    <row r="27" spans="1:6">
      <c r="A27" s="72"/>
      <c r="B27" s="29" t="s">
        <v>81</v>
      </c>
      <c r="C27" s="64"/>
      <c r="D27" s="211"/>
      <c r="E27" s="211"/>
      <c r="F27" s="211"/>
    </row>
    <row r="28" spans="1:6">
      <c r="A28" s="72"/>
      <c r="B28" s="17" t="s">
        <v>21</v>
      </c>
      <c r="D28" s="189"/>
      <c r="F28" s="189"/>
    </row>
    <row r="29" spans="1:6">
      <c r="A29" s="72">
        <v>1200</v>
      </c>
      <c r="B29" s="10" t="s">
        <v>80</v>
      </c>
      <c r="C29" s="74"/>
      <c r="D29" s="189">
        <v>16000</v>
      </c>
      <c r="F29" s="189">
        <v>22000</v>
      </c>
    </row>
    <row r="30" spans="1:6">
      <c r="A30" s="72"/>
      <c r="B30" s="10" t="s">
        <v>78</v>
      </c>
      <c r="C30" s="21">
        <v>2</v>
      </c>
      <c r="D30" s="189">
        <v>93500</v>
      </c>
      <c r="F30" s="189">
        <v>99000</v>
      </c>
    </row>
    <row r="31" spans="1:6">
      <c r="B31" s="17" t="s">
        <v>19</v>
      </c>
      <c r="C31" s="66"/>
      <c r="D31" s="193">
        <f>SUM(D29:D30)</f>
        <v>109500</v>
      </c>
      <c r="F31" s="193">
        <f>SUM(F29:F30)</f>
        <v>121000</v>
      </c>
    </row>
    <row r="32" spans="1:6">
      <c r="B32" s="17"/>
      <c r="C32" s="66"/>
      <c r="D32" s="189"/>
      <c r="F32" s="189"/>
    </row>
    <row r="33" spans="1:6">
      <c r="B33" s="17" t="s">
        <v>18</v>
      </c>
      <c r="C33" s="74"/>
      <c r="D33" s="189"/>
      <c r="F33" s="189"/>
    </row>
    <row r="34" spans="1:6">
      <c r="A34" s="72"/>
      <c r="B34" s="10" t="s">
        <v>61</v>
      </c>
      <c r="C34" s="21"/>
      <c r="D34" s="189">
        <v>35000</v>
      </c>
      <c r="F34" s="189">
        <v>35000</v>
      </c>
    </row>
    <row r="35" spans="1:6">
      <c r="A35" s="72"/>
      <c r="B35" s="10" t="s">
        <v>248</v>
      </c>
      <c r="C35" s="21"/>
      <c r="D35" s="189">
        <v>1500</v>
      </c>
      <c r="F35" s="189">
        <v>1500</v>
      </c>
    </row>
    <row r="36" spans="1:6">
      <c r="A36" s="72"/>
      <c r="B36" s="10" t="s">
        <v>60</v>
      </c>
      <c r="C36" s="21"/>
      <c r="D36" s="189">
        <v>14000</v>
      </c>
      <c r="F36" s="189">
        <v>17000</v>
      </c>
    </row>
    <row r="37" spans="1:6">
      <c r="B37" s="10" t="s">
        <v>59</v>
      </c>
      <c r="C37" s="69"/>
      <c r="D37" s="189">
        <v>8000</v>
      </c>
      <c r="F37" s="189">
        <v>8000</v>
      </c>
    </row>
    <row r="38" spans="1:6">
      <c r="B38" s="10" t="s">
        <v>77</v>
      </c>
      <c r="C38" s="16"/>
      <c r="D38" s="189">
        <v>32000</v>
      </c>
      <c r="F38" s="189">
        <v>32000</v>
      </c>
    </row>
    <row r="39" spans="1:6">
      <c r="B39" s="10" t="s">
        <v>76</v>
      </c>
      <c r="C39" s="21"/>
      <c r="D39" s="189">
        <v>500</v>
      </c>
      <c r="F39" s="189">
        <v>500</v>
      </c>
    </row>
    <row r="40" spans="1:6">
      <c r="B40" s="10" t="s">
        <v>249</v>
      </c>
      <c r="C40" s="21"/>
      <c r="D40" s="189">
        <v>1000</v>
      </c>
      <c r="F40" s="189">
        <v>1000</v>
      </c>
    </row>
    <row r="41" spans="1:6">
      <c r="B41" s="10" t="s">
        <v>75</v>
      </c>
      <c r="C41" s="21"/>
      <c r="D41" s="189">
        <v>5000</v>
      </c>
      <c r="F41" s="189">
        <v>7000</v>
      </c>
    </row>
    <row r="42" spans="1:6">
      <c r="B42" s="10" t="s">
        <v>74</v>
      </c>
      <c r="C42" s="19"/>
      <c r="D42" s="189">
        <v>780</v>
      </c>
      <c r="F42" s="214">
        <v>780</v>
      </c>
    </row>
    <row r="43" spans="1:6">
      <c r="B43" s="10" t="s">
        <v>73</v>
      </c>
      <c r="C43" s="19"/>
      <c r="D43" s="189">
        <v>2000</v>
      </c>
      <c r="F43" s="189">
        <v>2000</v>
      </c>
    </row>
    <row r="44" spans="1:6">
      <c r="B44" s="10" t="s">
        <v>72</v>
      </c>
      <c r="C44" s="19"/>
      <c r="D44" s="189">
        <v>4000</v>
      </c>
      <c r="F44" s="189">
        <v>4000</v>
      </c>
    </row>
    <row r="45" spans="1:6">
      <c r="B45" s="10" t="s">
        <v>71</v>
      </c>
      <c r="C45" s="19"/>
      <c r="D45" s="189">
        <v>600</v>
      </c>
      <c r="F45" s="189">
        <v>600</v>
      </c>
    </row>
    <row r="46" spans="1:6">
      <c r="B46" s="17" t="s">
        <v>9</v>
      </c>
      <c r="C46" s="16"/>
      <c r="D46" s="193">
        <f>SUM(D34:D45)</f>
        <v>104380</v>
      </c>
      <c r="F46" s="193">
        <f>SUM(F34:F45)</f>
        <v>109380</v>
      </c>
    </row>
    <row r="47" spans="1:6">
      <c r="B47" s="17"/>
      <c r="C47" s="66"/>
      <c r="D47" s="189"/>
      <c r="F47" s="189"/>
    </row>
    <row r="48" spans="1:6" ht="13.8" thickBot="1">
      <c r="B48" s="17" t="s">
        <v>8</v>
      </c>
      <c r="C48" s="66"/>
      <c r="D48" s="191">
        <f>D31-D46</f>
        <v>5120</v>
      </c>
      <c r="F48" s="191">
        <f>(F31-F46)</f>
        <v>11620</v>
      </c>
    </row>
    <row r="49" spans="1:6" ht="13.8" thickTop="1">
      <c r="A49" s="72"/>
      <c r="D49" s="189"/>
      <c r="F49" s="189"/>
    </row>
    <row r="50" spans="1:6">
      <c r="A50" s="72">
        <v>1300</v>
      </c>
      <c r="B50" s="29" t="s">
        <v>70</v>
      </c>
      <c r="C50" s="64"/>
      <c r="D50" s="211"/>
      <c r="E50" s="211"/>
      <c r="F50" s="211"/>
    </row>
    <row r="51" spans="1:6">
      <c r="A51" s="72"/>
      <c r="B51" s="17" t="s">
        <v>69</v>
      </c>
      <c r="C51" s="66"/>
      <c r="D51" s="189"/>
      <c r="F51" s="189"/>
    </row>
    <row r="52" spans="1:6">
      <c r="A52" s="72"/>
      <c r="B52" s="10" t="s">
        <v>64</v>
      </c>
      <c r="C52" s="21">
        <v>3</v>
      </c>
      <c r="D52" s="189">
        <v>30000</v>
      </c>
      <c r="F52" s="189">
        <v>34000</v>
      </c>
    </row>
    <row r="53" spans="1:6">
      <c r="B53" s="17" t="s">
        <v>62</v>
      </c>
      <c r="C53" s="66"/>
      <c r="D53" s="193">
        <v>30000</v>
      </c>
      <c r="F53" s="193">
        <f>SUM(F52:F52)</f>
        <v>34000</v>
      </c>
    </row>
    <row r="54" spans="1:6">
      <c r="A54" s="72"/>
      <c r="B54" s="17"/>
      <c r="C54" s="66"/>
      <c r="D54" s="189"/>
      <c r="F54" s="189"/>
    </row>
    <row r="55" spans="1:6" s="68" customFormat="1">
      <c r="A55" s="63"/>
      <c r="B55" s="17" t="s">
        <v>18</v>
      </c>
      <c r="C55" s="66"/>
      <c r="D55" s="189"/>
      <c r="E55" s="10"/>
      <c r="F55" s="189"/>
    </row>
    <row r="56" spans="1:6">
      <c r="B56" s="10" t="s">
        <v>61</v>
      </c>
      <c r="C56" s="21"/>
      <c r="D56" s="189">
        <v>8000</v>
      </c>
      <c r="F56" s="189">
        <v>8000</v>
      </c>
    </row>
    <row r="57" spans="1:6">
      <c r="A57" s="72"/>
      <c r="B57" s="10" t="s">
        <v>248</v>
      </c>
      <c r="C57" s="21"/>
      <c r="D57" s="189">
        <v>1000</v>
      </c>
      <c r="F57" s="189">
        <v>1000</v>
      </c>
    </row>
    <row r="58" spans="1:6">
      <c r="A58" s="72"/>
      <c r="B58" s="10" t="s">
        <v>60</v>
      </c>
      <c r="C58" s="21"/>
      <c r="D58" s="189">
        <v>3500</v>
      </c>
      <c r="F58" s="189">
        <v>3500</v>
      </c>
    </row>
    <row r="59" spans="1:6">
      <c r="A59" s="72"/>
      <c r="B59" s="68" t="s">
        <v>59</v>
      </c>
      <c r="C59" s="69"/>
      <c r="D59" s="189">
        <v>3000</v>
      </c>
      <c r="F59" s="189">
        <v>3000</v>
      </c>
    </row>
    <row r="60" spans="1:6">
      <c r="B60" s="68" t="s">
        <v>58</v>
      </c>
      <c r="C60" s="69"/>
      <c r="D60" s="189">
        <v>0</v>
      </c>
      <c r="F60" s="189"/>
    </row>
    <row r="61" spans="1:6">
      <c r="B61" s="68" t="s">
        <v>57</v>
      </c>
      <c r="C61" s="69"/>
      <c r="D61" s="189">
        <v>0</v>
      </c>
      <c r="F61" s="189"/>
    </row>
    <row r="62" spans="1:6">
      <c r="B62" s="68" t="s">
        <v>68</v>
      </c>
      <c r="C62" s="69"/>
      <c r="D62" s="189">
        <v>800</v>
      </c>
      <c r="F62" s="189">
        <v>800</v>
      </c>
    </row>
    <row r="63" spans="1:6">
      <c r="B63" s="68" t="s">
        <v>67</v>
      </c>
      <c r="C63" s="69"/>
      <c r="D63" s="189">
        <v>200</v>
      </c>
      <c r="F63" s="189">
        <v>200</v>
      </c>
    </row>
    <row r="64" spans="1:6">
      <c r="B64" s="10" t="s">
        <v>55</v>
      </c>
      <c r="C64" s="21"/>
      <c r="D64" s="189">
        <v>500</v>
      </c>
      <c r="F64" s="189">
        <v>500</v>
      </c>
    </row>
    <row r="65" spans="1:6">
      <c r="B65" s="17" t="s">
        <v>9</v>
      </c>
      <c r="C65" s="16"/>
      <c r="D65" s="193">
        <f>SUM(D56:D64)</f>
        <v>17000</v>
      </c>
      <c r="F65" s="193">
        <f>SUM(F56:F64)</f>
        <v>17000</v>
      </c>
    </row>
    <row r="66" spans="1:6">
      <c r="B66" s="17"/>
      <c r="C66" s="66"/>
      <c r="D66" s="189"/>
      <c r="F66" s="189"/>
    </row>
    <row r="67" spans="1:6" ht="13.8" thickBot="1">
      <c r="B67" s="17" t="s">
        <v>51</v>
      </c>
      <c r="C67" s="13"/>
      <c r="D67" s="191">
        <f>D53-D65</f>
        <v>13000</v>
      </c>
      <c r="F67" s="191">
        <f>(F53-F65)</f>
        <v>17000</v>
      </c>
    </row>
    <row r="68" spans="1:6" ht="13.8" thickTop="1"/>
    <row r="69" spans="1:6">
      <c r="A69" s="72"/>
      <c r="B69" s="29" t="s">
        <v>330</v>
      </c>
      <c r="C69" s="29"/>
      <c r="D69" s="29"/>
      <c r="E69" s="211"/>
      <c r="F69" s="211"/>
    </row>
    <row r="70" spans="1:6">
      <c r="A70" s="72"/>
      <c r="B70" s="17" t="s">
        <v>65</v>
      </c>
      <c r="C70" s="189"/>
    </row>
    <row r="71" spans="1:6">
      <c r="A71" s="72"/>
      <c r="B71" s="68" t="s">
        <v>80</v>
      </c>
      <c r="D71" s="189"/>
      <c r="F71" s="189">
        <v>1000</v>
      </c>
    </row>
    <row r="72" spans="1:6">
      <c r="A72" s="72"/>
      <c r="B72" s="68" t="s">
        <v>86</v>
      </c>
      <c r="D72" s="189"/>
      <c r="F72" s="189">
        <v>9000</v>
      </c>
    </row>
    <row r="73" spans="1:6">
      <c r="B73" s="73" t="s">
        <v>62</v>
      </c>
      <c r="C73" s="193"/>
      <c r="D73" s="193"/>
      <c r="F73" s="193">
        <f>SUM(F71:F72)</f>
        <v>10000</v>
      </c>
    </row>
    <row r="74" spans="1:6">
      <c r="B74" s="73"/>
      <c r="C74" s="196"/>
      <c r="D74" s="196"/>
      <c r="F74" s="196"/>
    </row>
    <row r="75" spans="1:6">
      <c r="B75" s="73" t="s">
        <v>18</v>
      </c>
      <c r="C75" s="196"/>
      <c r="D75" s="196"/>
      <c r="F75" s="196"/>
    </row>
    <row r="76" spans="1:6" s="68" customFormat="1">
      <c r="A76" s="63"/>
      <c r="B76" s="10" t="s">
        <v>61</v>
      </c>
      <c r="C76" s="196"/>
      <c r="D76" s="196">
        <v>0</v>
      </c>
      <c r="E76" s="10"/>
      <c r="F76" s="215">
        <v>5000</v>
      </c>
    </row>
    <row r="77" spans="1:6">
      <c r="B77" s="10" t="s">
        <v>248</v>
      </c>
      <c r="C77" s="196"/>
      <c r="D77" s="196">
        <v>0</v>
      </c>
      <c r="F77" s="215">
        <v>500</v>
      </c>
    </row>
    <row r="78" spans="1:6">
      <c r="B78" s="10" t="s">
        <v>60</v>
      </c>
      <c r="C78" s="196"/>
      <c r="D78" s="196">
        <v>0</v>
      </c>
      <c r="F78" s="215">
        <v>2000</v>
      </c>
    </row>
    <row r="79" spans="1:6">
      <c r="B79" s="68" t="s">
        <v>59</v>
      </c>
      <c r="C79" s="196"/>
      <c r="D79" s="196">
        <v>0</v>
      </c>
      <c r="F79" s="215">
        <v>1000</v>
      </c>
    </row>
    <row r="80" spans="1:6">
      <c r="B80" s="68" t="s">
        <v>68</v>
      </c>
      <c r="C80" s="196"/>
      <c r="D80" s="196">
        <v>0</v>
      </c>
      <c r="F80" s="215">
        <v>100</v>
      </c>
    </row>
    <row r="81" spans="1:6">
      <c r="B81" s="68" t="s">
        <v>67</v>
      </c>
      <c r="C81" s="196"/>
      <c r="D81" s="196">
        <v>0</v>
      </c>
      <c r="F81" s="215">
        <v>100</v>
      </c>
    </row>
    <row r="82" spans="1:6">
      <c r="B82" s="10" t="s">
        <v>55</v>
      </c>
      <c r="C82" s="196"/>
      <c r="D82" s="196">
        <v>0</v>
      </c>
      <c r="F82" s="215">
        <v>750</v>
      </c>
    </row>
    <row r="83" spans="1:6">
      <c r="B83" s="73" t="s">
        <v>9</v>
      </c>
      <c r="C83" s="193"/>
      <c r="D83" s="193">
        <v>0</v>
      </c>
      <c r="F83" s="193">
        <f>SUM(F76:F82)</f>
        <v>9450</v>
      </c>
    </row>
    <row r="84" spans="1:6">
      <c r="B84" s="73"/>
      <c r="D84" s="189"/>
    </row>
    <row r="85" spans="1:6" ht="13.8" thickBot="1">
      <c r="B85" s="73" t="s">
        <v>51</v>
      </c>
      <c r="C85" s="191"/>
      <c r="D85" s="191">
        <v>0</v>
      </c>
      <c r="F85" s="191">
        <f>(F73-F83)</f>
        <v>550</v>
      </c>
    </row>
    <row r="86" spans="1:6" ht="13.8" thickTop="1">
      <c r="B86" s="17"/>
      <c r="C86" s="13"/>
      <c r="D86" s="196"/>
      <c r="F86" s="189"/>
    </row>
    <row r="87" spans="1:6">
      <c r="A87" s="72">
        <v>1600</v>
      </c>
      <c r="B87" s="29" t="s">
        <v>66</v>
      </c>
      <c r="C87" s="71"/>
      <c r="D87" s="211"/>
      <c r="E87" s="211"/>
      <c r="F87" s="211"/>
    </row>
    <row r="88" spans="1:6">
      <c r="B88" s="17" t="s">
        <v>65</v>
      </c>
      <c r="D88" s="189"/>
    </row>
    <row r="89" spans="1:6">
      <c r="B89" s="10" t="s">
        <v>64</v>
      </c>
      <c r="D89" s="189">
        <v>45000</v>
      </c>
      <c r="E89" s="68"/>
      <c r="F89" s="214">
        <v>55000</v>
      </c>
    </row>
    <row r="90" spans="1:6">
      <c r="B90" s="17" t="s">
        <v>62</v>
      </c>
      <c r="D90" s="193">
        <f>D89</f>
        <v>45000</v>
      </c>
      <c r="F90" s="193">
        <f>SUM(F89)</f>
        <v>55000</v>
      </c>
    </row>
    <row r="91" spans="1:6">
      <c r="B91" s="17"/>
      <c r="D91" s="189"/>
      <c r="F91" s="189"/>
    </row>
    <row r="92" spans="1:6">
      <c r="B92" s="17" t="s">
        <v>18</v>
      </c>
      <c r="D92" s="189"/>
      <c r="F92" s="189"/>
    </row>
    <row r="93" spans="1:6">
      <c r="B93" s="10" t="s">
        <v>61</v>
      </c>
      <c r="D93" s="189">
        <v>13000</v>
      </c>
      <c r="F93" s="189">
        <v>14000</v>
      </c>
    </row>
    <row r="94" spans="1:6">
      <c r="B94" s="10" t="s">
        <v>248</v>
      </c>
      <c r="D94" s="189">
        <v>1500</v>
      </c>
      <c r="F94" s="189">
        <v>1500</v>
      </c>
    </row>
    <row r="95" spans="1:6">
      <c r="B95" s="10" t="s">
        <v>60</v>
      </c>
      <c r="D95" s="189">
        <v>10000</v>
      </c>
      <c r="F95" s="189">
        <v>14000</v>
      </c>
    </row>
    <row r="96" spans="1:6">
      <c r="B96" s="10" t="s">
        <v>59</v>
      </c>
      <c r="D96" s="189">
        <v>5000</v>
      </c>
      <c r="F96" s="189">
        <v>5000</v>
      </c>
    </row>
    <row r="97" spans="1:6">
      <c r="A97" s="125"/>
      <c r="B97" s="68" t="s">
        <v>56</v>
      </c>
      <c r="C97" s="67"/>
      <c r="D97" s="189">
        <v>7500</v>
      </c>
      <c r="F97" s="189">
        <v>7500</v>
      </c>
    </row>
    <row r="98" spans="1:6">
      <c r="A98" s="125"/>
      <c r="B98" s="68" t="s">
        <v>55</v>
      </c>
      <c r="C98" s="67"/>
      <c r="D98" s="189">
        <v>500</v>
      </c>
      <c r="F98" s="189">
        <v>500</v>
      </c>
    </row>
    <row r="99" spans="1:6">
      <c r="A99" s="125"/>
      <c r="B99" s="10" t="s">
        <v>54</v>
      </c>
      <c r="D99" s="189">
        <v>2500</v>
      </c>
      <c r="F99" s="189">
        <v>5500</v>
      </c>
    </row>
    <row r="100" spans="1:6">
      <c r="A100" s="105"/>
      <c r="B100" s="10" t="s">
        <v>53</v>
      </c>
      <c r="D100" s="189">
        <v>500</v>
      </c>
      <c r="F100" s="189">
        <v>1500</v>
      </c>
    </row>
    <row r="101" spans="1:6">
      <c r="B101" s="10" t="s">
        <v>52</v>
      </c>
      <c r="D101" s="189">
        <v>500</v>
      </c>
      <c r="F101" s="189">
        <v>500</v>
      </c>
    </row>
    <row r="102" spans="1:6">
      <c r="B102" s="17" t="s">
        <v>9</v>
      </c>
      <c r="D102" s="193">
        <f>SUM(D93:D101)</f>
        <v>41000</v>
      </c>
      <c r="F102" s="193">
        <f>SUM(F93:F101)</f>
        <v>50000</v>
      </c>
    </row>
    <row r="103" spans="1:6">
      <c r="B103" s="17"/>
      <c r="D103" s="189"/>
      <c r="F103" s="189"/>
    </row>
    <row r="104" spans="1:6" ht="13.8" thickBot="1">
      <c r="B104" s="17" t="s">
        <v>51</v>
      </c>
      <c r="D104" s="191">
        <f>D90-D102</f>
        <v>4000</v>
      </c>
      <c r="F104" s="191">
        <f>(F90-F102)</f>
        <v>5000</v>
      </c>
    </row>
    <row r="105" spans="1:6" ht="13.8" thickTop="1">
      <c r="B105" s="17"/>
      <c r="D105" s="189"/>
      <c r="F105" s="189"/>
    </row>
    <row r="106" spans="1:6">
      <c r="A106" s="128">
        <v>1700</v>
      </c>
      <c r="B106" s="127" t="s">
        <v>157</v>
      </c>
      <c r="C106" s="126"/>
      <c r="D106" s="218"/>
      <c r="E106" s="218"/>
      <c r="F106" s="218"/>
    </row>
    <row r="107" spans="1:6">
      <c r="B107" s="124" t="s">
        <v>156</v>
      </c>
      <c r="C107" s="123"/>
      <c r="D107" s="189">
        <v>1030</v>
      </c>
      <c r="F107" s="189">
        <v>1030</v>
      </c>
    </row>
    <row r="108" spans="1:6">
      <c r="B108" s="10" t="s">
        <v>273</v>
      </c>
      <c r="C108" s="123"/>
      <c r="D108" s="189">
        <v>1000</v>
      </c>
      <c r="F108" s="189">
        <v>500</v>
      </c>
    </row>
    <row r="109" spans="1:6">
      <c r="B109" s="124" t="s">
        <v>155</v>
      </c>
      <c r="C109" s="123"/>
      <c r="D109" s="221">
        <v>8000</v>
      </c>
      <c r="F109" s="221">
        <v>11000</v>
      </c>
    </row>
    <row r="110" spans="1:6" ht="13.8" thickBot="1">
      <c r="B110" s="117" t="s">
        <v>88</v>
      </c>
      <c r="C110" s="105"/>
      <c r="D110" s="219">
        <f>SUM(D106:D109)</f>
        <v>10030</v>
      </c>
      <c r="F110" s="219">
        <f>SUM(F107:F109)</f>
        <v>12530</v>
      </c>
    </row>
    <row r="111" spans="1:6" ht="13.8" thickTop="1">
      <c r="B111" s="17"/>
      <c r="C111" s="66"/>
      <c r="D111" s="189"/>
    </row>
    <row r="112" spans="1:6">
      <c r="B112" s="17" t="s">
        <v>50</v>
      </c>
      <c r="C112" s="16"/>
      <c r="D112" s="217">
        <f>D9+D31+D53+D90</f>
        <v>191500</v>
      </c>
      <c r="F112" s="217">
        <f>SUM(F9+F31+F53+F90+F73)</f>
        <v>230000</v>
      </c>
    </row>
    <row r="113" spans="2:6">
      <c r="B113" s="17" t="s">
        <v>49</v>
      </c>
      <c r="C113" s="16"/>
      <c r="D113" s="217">
        <f>D23+D46+D65+D110+D102</f>
        <v>211160</v>
      </c>
      <c r="F113" s="217">
        <f>SUM(F23+F46+F65+F102+F110+F83)</f>
        <v>233610</v>
      </c>
    </row>
    <row r="114" spans="2:6" ht="13.8" thickBot="1">
      <c r="B114" s="22" t="s">
        <v>264</v>
      </c>
      <c r="C114" s="13"/>
      <c r="D114" s="197">
        <f t="shared" ref="D114" si="1">D112-D113</f>
        <v>-19660</v>
      </c>
      <c r="F114" s="197">
        <f>SUM(F112-F113)</f>
        <v>-3610</v>
      </c>
    </row>
    <row r="115" spans="2:6" ht="13.8" thickTop="1">
      <c r="E115" s="38"/>
      <c r="F115" s="189"/>
    </row>
    <row r="116" spans="2:6">
      <c r="B116" s="10" t="s">
        <v>293</v>
      </c>
      <c r="E116" s="38"/>
      <c r="F116" s="189"/>
    </row>
    <row r="117" spans="2:6">
      <c r="B117" s="10" t="s">
        <v>342</v>
      </c>
      <c r="F117" s="189"/>
    </row>
    <row r="118" spans="2:6">
      <c r="B118" s="10" t="s">
        <v>341</v>
      </c>
      <c r="F118" s="189"/>
    </row>
    <row r="119" spans="2:6">
      <c r="B119" s="30"/>
      <c r="F119" s="189"/>
    </row>
    <row r="120" spans="2:6">
      <c r="B120" s="30"/>
    </row>
    <row r="121" spans="2:6">
      <c r="B121" s="30"/>
    </row>
    <row r="122" spans="2:6">
      <c r="B122" s="30"/>
    </row>
    <row r="123" spans="2:6">
      <c r="B123" s="30"/>
    </row>
    <row r="124" spans="2:6">
      <c r="B124" s="30"/>
    </row>
    <row r="125" spans="2:6">
      <c r="B125" s="30"/>
    </row>
    <row r="126" spans="2:6">
      <c r="B126" s="30"/>
    </row>
    <row r="127" spans="2:6">
      <c r="B127" s="30"/>
    </row>
    <row r="128" spans="2:6">
      <c r="B128" s="30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</sheetData>
  <pageMargins left="0.75" right="0.17" top="0.5" bottom="0.18" header="0.5" footer="0.17"/>
  <pageSetup scale="5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55"/>
  <sheetViews>
    <sheetView topLeftCell="A28" zoomScaleNormal="100" zoomScalePageLayoutView="200" workbookViewId="0">
      <selection activeCell="K27" sqref="K27"/>
    </sheetView>
  </sheetViews>
  <sheetFormatPr defaultColWidth="8.77734375" defaultRowHeight="13.2"/>
  <cols>
    <col min="1" max="1" width="5.109375" style="37" bestFit="1" customWidth="1"/>
    <col min="2" max="2" width="24" style="37" bestFit="1" customWidth="1"/>
    <col min="3" max="3" width="6.6640625" style="86" customWidth="1"/>
    <col min="4" max="4" width="12.44140625" style="37" customWidth="1"/>
    <col min="5" max="5" width="3.77734375" style="37" customWidth="1"/>
    <col min="6" max="6" width="11.33203125" style="37" bestFit="1" customWidth="1"/>
    <col min="7" max="16384" width="8.77734375" style="37"/>
  </cols>
  <sheetData>
    <row r="2" spans="1:6">
      <c r="D2" s="177" t="s">
        <v>23</v>
      </c>
      <c r="F2" s="60" t="s">
        <v>23</v>
      </c>
    </row>
    <row r="3" spans="1:6">
      <c r="A3" s="39"/>
      <c r="B3" s="61" t="s">
        <v>14</v>
      </c>
      <c r="D3" s="177" t="s">
        <v>274</v>
      </c>
      <c r="F3" s="60" t="s">
        <v>315</v>
      </c>
    </row>
    <row r="4" spans="1:6" s="57" customFormat="1">
      <c r="A4" s="59"/>
      <c r="B4" s="59"/>
      <c r="C4" s="63"/>
    </row>
    <row r="5" spans="1:6">
      <c r="C5" s="96" t="s">
        <v>22</v>
      </c>
    </row>
    <row r="6" spans="1:6">
      <c r="B6" s="41" t="s">
        <v>21</v>
      </c>
      <c r="C6" s="97"/>
      <c r="D6" s="40"/>
      <c r="E6" s="40"/>
      <c r="F6" s="40"/>
    </row>
    <row r="7" spans="1:6">
      <c r="A7" s="39">
        <v>2200</v>
      </c>
      <c r="B7" s="37" t="s">
        <v>94</v>
      </c>
      <c r="C7" s="11"/>
      <c r="D7" s="189">
        <f>Appendix!C10</f>
        <v>4000</v>
      </c>
      <c r="F7" s="189">
        <f>Appendix!E10</f>
        <v>2500</v>
      </c>
    </row>
    <row r="8" spans="1:6">
      <c r="A8" s="39">
        <v>2300</v>
      </c>
      <c r="B8" s="37" t="s">
        <v>92</v>
      </c>
      <c r="C8" s="18"/>
      <c r="D8" s="189">
        <f>Appendix!C37</f>
        <v>9500</v>
      </c>
      <c r="F8" s="189">
        <f>Appendix!E37</f>
        <v>9500</v>
      </c>
    </row>
    <row r="9" spans="1:6">
      <c r="A9" s="39">
        <v>2500</v>
      </c>
      <c r="B9" s="37" t="s">
        <v>90</v>
      </c>
      <c r="C9" s="18">
        <v>1</v>
      </c>
      <c r="D9" s="189">
        <v>2000</v>
      </c>
      <c r="F9" s="189">
        <v>2000</v>
      </c>
    </row>
    <row r="10" spans="1:6">
      <c r="A10" s="39">
        <v>2000</v>
      </c>
      <c r="B10" s="37" t="s">
        <v>105</v>
      </c>
      <c r="C10" s="18"/>
      <c r="D10" s="189">
        <v>1500</v>
      </c>
      <c r="F10" s="189">
        <v>1500</v>
      </c>
    </row>
    <row r="11" spans="1:6">
      <c r="B11" s="39" t="s">
        <v>19</v>
      </c>
      <c r="C11" s="11"/>
      <c r="D11" s="193">
        <f t="shared" ref="D11" si="0">SUM(D7:D10)</f>
        <v>17000</v>
      </c>
      <c r="F11" s="193">
        <f>SUM(F7:F10)</f>
        <v>15500</v>
      </c>
    </row>
    <row r="12" spans="1:6">
      <c r="D12" s="189"/>
    </row>
    <row r="13" spans="1:6">
      <c r="B13" s="41" t="s">
        <v>18</v>
      </c>
      <c r="C13" s="97"/>
      <c r="D13" s="211"/>
      <c r="E13" s="40"/>
      <c r="F13" s="40"/>
    </row>
    <row r="14" spans="1:6">
      <c r="A14" s="39">
        <v>2000</v>
      </c>
      <c r="B14" s="39" t="s">
        <v>16</v>
      </c>
      <c r="D14" s="189"/>
    </row>
    <row r="15" spans="1:6" ht="14.4">
      <c r="A15" s="39"/>
      <c r="B15" s="37" t="s">
        <v>104</v>
      </c>
      <c r="C15" s="14"/>
      <c r="D15" s="212">
        <v>5500</v>
      </c>
      <c r="F15" s="212">
        <v>20000</v>
      </c>
    </row>
    <row r="16" spans="1:6">
      <c r="A16" s="39"/>
      <c r="B16" s="37" t="s">
        <v>103</v>
      </c>
      <c r="C16" s="14"/>
      <c r="D16" s="189">
        <v>250</v>
      </c>
      <c r="F16" s="189">
        <v>250</v>
      </c>
    </row>
    <row r="17" spans="1:6">
      <c r="A17" s="39"/>
      <c r="B17" s="37" t="s">
        <v>323</v>
      </c>
      <c r="C17" s="14"/>
      <c r="D17" s="189">
        <v>0</v>
      </c>
      <c r="F17" s="189">
        <v>6000</v>
      </c>
    </row>
    <row r="18" spans="1:6">
      <c r="A18" s="39"/>
      <c r="B18" s="37" t="s">
        <v>102</v>
      </c>
      <c r="C18" s="14"/>
      <c r="D18" s="189">
        <v>750</v>
      </c>
      <c r="F18" s="189">
        <v>870</v>
      </c>
    </row>
    <row r="19" spans="1:6">
      <c r="A19" s="39"/>
      <c r="B19" s="39" t="s">
        <v>101</v>
      </c>
      <c r="C19" s="34"/>
      <c r="D19" s="193">
        <f>SUM(D15:D18)</f>
        <v>6500</v>
      </c>
      <c r="F19" s="193">
        <f>SUM(F15:F18)</f>
        <v>27120</v>
      </c>
    </row>
    <row r="20" spans="1:6">
      <c r="A20" s="39"/>
      <c r="B20" s="39"/>
      <c r="D20" s="189"/>
      <c r="F20" s="189"/>
    </row>
    <row r="21" spans="1:6">
      <c r="A21" s="39"/>
      <c r="B21" s="39" t="s">
        <v>100</v>
      </c>
      <c r="D21" s="189"/>
      <c r="F21" s="189"/>
    </row>
    <row r="22" spans="1:6">
      <c r="A22" s="39">
        <v>2100</v>
      </c>
      <c r="B22" s="37" t="s">
        <v>99</v>
      </c>
      <c r="C22" s="14"/>
      <c r="D22" s="189">
        <v>1000</v>
      </c>
      <c r="F22" s="189">
        <v>1150</v>
      </c>
    </row>
    <row r="23" spans="1:6">
      <c r="B23" s="37" t="s">
        <v>98</v>
      </c>
      <c r="C23" s="14"/>
      <c r="D23" s="189">
        <v>2000</v>
      </c>
      <c r="F23" s="189">
        <v>2300</v>
      </c>
    </row>
    <row r="24" spans="1:6">
      <c r="A24" s="39"/>
      <c r="B24" s="37" t="s">
        <v>97</v>
      </c>
      <c r="C24" s="14"/>
      <c r="D24" s="189">
        <v>4500</v>
      </c>
      <c r="F24" s="189">
        <v>4500</v>
      </c>
    </row>
    <row r="25" spans="1:6">
      <c r="B25" s="37" t="s">
        <v>96</v>
      </c>
      <c r="C25" s="14"/>
      <c r="D25" s="189">
        <v>250</v>
      </c>
      <c r="F25" s="189">
        <v>0</v>
      </c>
    </row>
    <row r="26" spans="1:6">
      <c r="B26" s="37" t="s">
        <v>255</v>
      </c>
      <c r="C26" s="14">
        <v>2</v>
      </c>
      <c r="D26" s="189">
        <v>2800</v>
      </c>
      <c r="F26" s="189">
        <v>2800</v>
      </c>
    </row>
    <row r="27" spans="1:6">
      <c r="B27" s="37" t="s">
        <v>250</v>
      </c>
      <c r="C27" s="14"/>
      <c r="D27" s="189">
        <v>3090</v>
      </c>
      <c r="F27" s="189">
        <v>3090</v>
      </c>
    </row>
    <row r="28" spans="1:6">
      <c r="B28" s="37" t="s">
        <v>324</v>
      </c>
      <c r="C28" s="189">
        <v>3</v>
      </c>
      <c r="D28" s="189">
        <v>412</v>
      </c>
      <c r="F28" s="189">
        <v>206</v>
      </c>
    </row>
    <row r="29" spans="1:6">
      <c r="B29" s="39" t="s">
        <v>95</v>
      </c>
      <c r="C29" s="34"/>
      <c r="D29" s="193">
        <f>SUM(D22:D28)</f>
        <v>14052</v>
      </c>
      <c r="F29" s="193">
        <f>SUM(F22:F28)</f>
        <v>14046</v>
      </c>
    </row>
    <row r="30" spans="1:6">
      <c r="D30" s="189"/>
      <c r="F30" s="189"/>
    </row>
    <row r="31" spans="1:6">
      <c r="B31" s="39" t="s">
        <v>94</v>
      </c>
      <c r="D31" s="189"/>
      <c r="F31" s="189"/>
    </row>
    <row r="32" spans="1:6">
      <c r="A32" s="39">
        <v>2200</v>
      </c>
      <c r="B32" s="37" t="s">
        <v>93</v>
      </c>
      <c r="C32" s="96"/>
      <c r="D32" s="190">
        <f>Appendix!C26</f>
        <v>13080</v>
      </c>
      <c r="F32" s="190">
        <f>Appendix!E26</f>
        <v>13630</v>
      </c>
    </row>
    <row r="33" spans="1:6">
      <c r="A33" s="39"/>
      <c r="D33" s="189"/>
      <c r="F33" s="189"/>
    </row>
    <row r="34" spans="1:6">
      <c r="A34" s="39"/>
      <c r="B34" s="59" t="s">
        <v>92</v>
      </c>
      <c r="C34" s="63"/>
      <c r="D34" s="189"/>
      <c r="F34" s="189"/>
    </row>
    <row r="35" spans="1:6">
      <c r="A35" s="59">
        <v>2300</v>
      </c>
      <c r="B35" s="57" t="s">
        <v>91</v>
      </c>
      <c r="C35" s="72"/>
      <c r="D35" s="232">
        <f>Appendix!C49</f>
        <v>27401</v>
      </c>
      <c r="F35" s="232">
        <f>Appendix!E49</f>
        <v>28851</v>
      </c>
    </row>
    <row r="36" spans="1:6">
      <c r="A36" s="59"/>
      <c r="D36" s="189"/>
    </row>
    <row r="37" spans="1:6">
      <c r="A37" s="39"/>
      <c r="B37" s="39" t="s">
        <v>90</v>
      </c>
      <c r="D37" s="189"/>
    </row>
    <row r="38" spans="1:6">
      <c r="A38" s="39">
        <v>2500</v>
      </c>
      <c r="B38" s="37" t="s">
        <v>89</v>
      </c>
      <c r="C38" s="96"/>
      <c r="D38" s="190">
        <v>1997</v>
      </c>
      <c r="F38" s="190">
        <v>2000</v>
      </c>
    </row>
    <row r="39" spans="1:6">
      <c r="D39" s="189"/>
    </row>
    <row r="40" spans="1:6">
      <c r="B40" s="39" t="s">
        <v>88</v>
      </c>
      <c r="C40" s="34"/>
      <c r="D40" s="223">
        <f>D19+D29+D32+D35+D38</f>
        <v>63030</v>
      </c>
      <c r="F40" s="223">
        <f>(F38+F35+F32+F29+F19)</f>
        <v>85647</v>
      </c>
    </row>
    <row r="41" spans="1:6">
      <c r="B41" s="87"/>
      <c r="D41" s="189"/>
    </row>
    <row r="42" spans="1:6" ht="13.8" thickBot="1">
      <c r="B42" s="39" t="s">
        <v>265</v>
      </c>
      <c r="C42" s="94"/>
      <c r="D42" s="191">
        <f>D11-D40</f>
        <v>-46030</v>
      </c>
      <c r="F42" s="191">
        <f>(F11-F40)</f>
        <v>-70147</v>
      </c>
    </row>
    <row r="43" spans="1:6" ht="13.8" thickTop="1">
      <c r="B43" s="87"/>
      <c r="D43" s="14"/>
      <c r="F43" s="189"/>
    </row>
    <row r="44" spans="1:6">
      <c r="B44" s="93"/>
      <c r="D44" s="14"/>
    </row>
    <row r="45" spans="1:6">
      <c r="B45" s="93"/>
      <c r="D45" s="14"/>
    </row>
    <row r="46" spans="1:6">
      <c r="B46" s="41" t="s">
        <v>22</v>
      </c>
      <c r="C46" s="92"/>
      <c r="D46" s="40"/>
      <c r="E46" s="40"/>
      <c r="F46" s="40"/>
    </row>
    <row r="47" spans="1:6">
      <c r="B47" s="91"/>
      <c r="C47" s="89"/>
      <c r="D47" s="89"/>
    </row>
    <row r="48" spans="1:6" ht="17.25" customHeight="1">
      <c r="B48" s="37" t="s">
        <v>259</v>
      </c>
      <c r="C48" s="89"/>
      <c r="D48" s="89"/>
    </row>
    <row r="49" spans="2:4" ht="11.25" customHeight="1">
      <c r="B49" s="170" t="s">
        <v>258</v>
      </c>
      <c r="C49" s="90"/>
      <c r="D49" s="89"/>
    </row>
    <row r="50" spans="2:4">
      <c r="B50" s="88"/>
    </row>
    <row r="51" spans="2:4">
      <c r="B51" s="88"/>
    </row>
    <row r="52" spans="2:4">
      <c r="B52" s="88"/>
    </row>
    <row r="53" spans="2:4">
      <c r="B53" s="88"/>
    </row>
    <row r="54" spans="2:4">
      <c r="B54" s="88"/>
    </row>
    <row r="55" spans="2:4">
      <c r="B55" s="87"/>
    </row>
  </sheetData>
  <pageMargins left="0.75" right="0.75" top="1" bottom="1" header="0.5" footer="0.5"/>
  <pageSetup scale="98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2"/>
  <sheetViews>
    <sheetView zoomScaleNormal="100" zoomScalePageLayoutView="200" workbookViewId="0">
      <selection activeCell="F27" sqref="F27"/>
    </sheetView>
  </sheetViews>
  <sheetFormatPr defaultColWidth="8.77734375" defaultRowHeight="13.2"/>
  <cols>
    <col min="1" max="1" width="5.109375" style="37" bestFit="1" customWidth="1"/>
    <col min="2" max="2" width="37.44140625" style="37" bestFit="1" customWidth="1"/>
    <col min="3" max="3" width="6.109375" style="86" bestFit="1" customWidth="1"/>
    <col min="4" max="4" width="15.6640625" style="37" customWidth="1"/>
    <col min="5" max="5" width="3.44140625" style="37" customWidth="1"/>
    <col min="6" max="6" width="10.6640625" style="37" customWidth="1"/>
    <col min="7" max="16384" width="8.77734375" style="37"/>
  </cols>
  <sheetData>
    <row r="1" spans="1:6">
      <c r="D1" s="177" t="s">
        <v>23</v>
      </c>
      <c r="F1" s="237" t="s">
        <v>23</v>
      </c>
    </row>
    <row r="2" spans="1:6">
      <c r="A2" s="39"/>
      <c r="B2" s="61" t="s">
        <v>129</v>
      </c>
      <c r="D2" s="177" t="s">
        <v>274</v>
      </c>
      <c r="F2" s="181" t="s">
        <v>315</v>
      </c>
    </row>
    <row r="3" spans="1:6">
      <c r="B3" s="39"/>
      <c r="C3" s="96" t="s">
        <v>22</v>
      </c>
      <c r="F3" s="240"/>
    </row>
    <row r="4" spans="1:6">
      <c r="B4" s="41" t="s">
        <v>18</v>
      </c>
      <c r="C4" s="97"/>
      <c r="D4" s="41"/>
      <c r="E4" s="41"/>
      <c r="F4" s="41"/>
    </row>
    <row r="5" spans="1:6">
      <c r="A5" s="39">
        <v>4000</v>
      </c>
      <c r="B5" s="39" t="s">
        <v>128</v>
      </c>
      <c r="F5" s="240"/>
    </row>
    <row r="6" spans="1:6" ht="15" customHeight="1">
      <c r="A6" s="39"/>
      <c r="B6" s="57" t="s">
        <v>256</v>
      </c>
      <c r="C6" s="63">
        <v>1</v>
      </c>
      <c r="D6" s="189">
        <v>4120</v>
      </c>
      <c r="F6" s="189">
        <v>4120</v>
      </c>
    </row>
    <row r="7" spans="1:6" ht="15" customHeight="1">
      <c r="A7" s="39"/>
      <c r="B7" s="57" t="s">
        <v>127</v>
      </c>
      <c r="C7" s="63"/>
      <c r="D7" s="189">
        <v>1000</v>
      </c>
      <c r="F7" s="189">
        <v>1150</v>
      </c>
    </row>
    <row r="8" spans="1:6" ht="15" customHeight="1">
      <c r="A8" s="39"/>
      <c r="B8" s="37" t="s">
        <v>126</v>
      </c>
      <c r="D8" s="189">
        <v>775</v>
      </c>
      <c r="F8" s="189">
        <v>775</v>
      </c>
    </row>
    <row r="9" spans="1:6">
      <c r="A9" s="39"/>
      <c r="B9" s="37" t="s">
        <v>125</v>
      </c>
      <c r="D9" s="189">
        <f t="shared" ref="D9" si="0">500*1.03</f>
        <v>515</v>
      </c>
      <c r="F9" s="189">
        <v>515</v>
      </c>
    </row>
    <row r="10" spans="1:6">
      <c r="A10" s="39"/>
      <c r="B10" s="37" t="s">
        <v>124</v>
      </c>
      <c r="D10" s="189">
        <v>775</v>
      </c>
      <c r="F10" s="189">
        <v>775</v>
      </c>
    </row>
    <row r="11" spans="1:6">
      <c r="A11" s="39"/>
      <c r="B11" s="37" t="s">
        <v>123</v>
      </c>
      <c r="D11" s="189">
        <v>2320</v>
      </c>
      <c r="F11" s="248">
        <f>(2320+515)</f>
        <v>2835</v>
      </c>
    </row>
    <row r="12" spans="1:6">
      <c r="A12" s="39"/>
      <c r="B12" s="37" t="s">
        <v>122</v>
      </c>
      <c r="D12" s="189">
        <v>1000</v>
      </c>
      <c r="F12" s="189">
        <v>1150</v>
      </c>
    </row>
    <row r="13" spans="1:6">
      <c r="A13" s="39"/>
      <c r="B13" s="37" t="s">
        <v>121</v>
      </c>
      <c r="D13" s="189">
        <v>150</v>
      </c>
      <c r="F13" s="189">
        <v>175</v>
      </c>
    </row>
    <row r="14" spans="1:6">
      <c r="A14" s="39"/>
      <c r="B14" s="37" t="s">
        <v>120</v>
      </c>
      <c r="D14" s="189">
        <v>250</v>
      </c>
      <c r="F14" s="189">
        <v>300</v>
      </c>
    </row>
    <row r="15" spans="1:6">
      <c r="A15" s="39"/>
      <c r="B15" s="39" t="s">
        <v>119</v>
      </c>
      <c r="C15" s="34"/>
      <c r="D15" s="46">
        <f>SUM(D6:D14)</f>
        <v>10905</v>
      </c>
      <c r="F15" s="193">
        <f>SUM(F6:F14)</f>
        <v>11795</v>
      </c>
    </row>
    <row r="16" spans="1:6">
      <c r="A16" s="39"/>
      <c r="F16" s="189"/>
    </row>
    <row r="17" spans="1:6">
      <c r="A17" s="39">
        <v>4100</v>
      </c>
      <c r="B17" s="41" t="s">
        <v>118</v>
      </c>
      <c r="C17" s="92"/>
      <c r="D17" s="26"/>
      <c r="E17" s="41"/>
      <c r="F17" s="41"/>
    </row>
    <row r="18" spans="1:6">
      <c r="A18" s="39"/>
      <c r="B18" s="37" t="s">
        <v>117</v>
      </c>
      <c r="C18" s="96"/>
      <c r="D18" s="95">
        <v>2000</v>
      </c>
      <c r="F18" s="95">
        <v>2000</v>
      </c>
    </row>
    <row r="19" spans="1:6">
      <c r="A19" s="39"/>
      <c r="F19" s="189"/>
    </row>
    <row r="20" spans="1:6">
      <c r="A20" s="39">
        <v>4200</v>
      </c>
      <c r="B20" s="41" t="s">
        <v>116</v>
      </c>
      <c r="C20" s="92"/>
      <c r="D20" s="26"/>
      <c r="E20" s="26"/>
      <c r="F20" s="26"/>
    </row>
    <row r="21" spans="1:6">
      <c r="A21" s="39"/>
      <c r="B21" s="57" t="s">
        <v>115</v>
      </c>
      <c r="D21" s="14">
        <v>515</v>
      </c>
      <c r="F21" s="189">
        <v>515</v>
      </c>
    </row>
    <row r="22" spans="1:6">
      <c r="A22" s="39"/>
      <c r="B22" s="57" t="s">
        <v>114</v>
      </c>
      <c r="D22" s="14">
        <v>1290</v>
      </c>
      <c r="F22" s="189">
        <v>1290</v>
      </c>
    </row>
    <row r="23" spans="1:6">
      <c r="A23" s="39"/>
      <c r="B23" s="57" t="s">
        <v>113</v>
      </c>
      <c r="C23" s="102"/>
      <c r="D23" s="14">
        <v>1550</v>
      </c>
      <c r="F23" s="214">
        <v>1550</v>
      </c>
    </row>
    <row r="24" spans="1:6">
      <c r="A24" s="39"/>
      <c r="B24" s="59" t="s">
        <v>112</v>
      </c>
      <c r="C24" s="104"/>
      <c r="D24" s="46">
        <f>SUM(D21:D23)</f>
        <v>3355</v>
      </c>
      <c r="F24" s="46">
        <f>SUM(F21:F23)</f>
        <v>3355</v>
      </c>
    </row>
    <row r="25" spans="1:6">
      <c r="B25" s="39"/>
      <c r="C25" s="102"/>
      <c r="D25" s="14"/>
      <c r="F25" s="240"/>
    </row>
    <row r="26" spans="1:6" ht="13.8" thickBot="1">
      <c r="B26" s="39" t="s">
        <v>111</v>
      </c>
      <c r="C26" s="103"/>
      <c r="D26" s="15">
        <f>D15+D18+D24</f>
        <v>16260</v>
      </c>
      <c r="F26" s="15">
        <f>SUM(F15+F18+F24)</f>
        <v>17150</v>
      </c>
    </row>
    <row r="27" spans="1:6" ht="13.8" thickTop="1">
      <c r="C27" s="102"/>
      <c r="F27" s="240"/>
    </row>
    <row r="28" spans="1:6">
      <c r="B28" s="41" t="s">
        <v>22</v>
      </c>
      <c r="C28" s="101"/>
      <c r="D28" s="40"/>
      <c r="E28" s="40"/>
      <c r="F28" s="40"/>
    </row>
    <row r="29" spans="1:6">
      <c r="B29" s="100"/>
      <c r="C29" s="168"/>
    </row>
    <row r="30" spans="1:6" ht="13.95" customHeight="1">
      <c r="B30" s="100"/>
      <c r="C30" s="168"/>
    </row>
    <row r="31" spans="1:6" ht="12.75" customHeight="1">
      <c r="C31" s="90"/>
    </row>
    <row r="32" spans="1:6" ht="12.75" customHeight="1">
      <c r="C32" s="99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6"/>
  <sheetViews>
    <sheetView zoomScaleNormal="100" zoomScalePageLayoutView="200" workbookViewId="0">
      <selection activeCell="F27" sqref="F27"/>
    </sheetView>
  </sheetViews>
  <sheetFormatPr defaultColWidth="8.77734375" defaultRowHeight="13.2"/>
  <cols>
    <col min="1" max="1" width="6" style="105" bestFit="1" customWidth="1"/>
    <col min="2" max="2" width="25.6640625" style="105" customWidth="1"/>
    <col min="3" max="3" width="6.44140625" style="105" customWidth="1"/>
    <col min="4" max="4" width="14.109375" style="105" customWidth="1"/>
    <col min="5" max="5" width="8.77734375" style="105"/>
    <col min="6" max="6" width="10.77734375" style="105" bestFit="1" customWidth="1"/>
    <col min="7" max="16384" width="8.77734375" style="105"/>
  </cols>
  <sheetData>
    <row r="1" spans="1:7">
      <c r="C1" s="106"/>
      <c r="D1" s="177" t="s">
        <v>23</v>
      </c>
      <c r="F1" s="60" t="s">
        <v>23</v>
      </c>
    </row>
    <row r="2" spans="1:7">
      <c r="A2" s="117"/>
      <c r="B2" s="120" t="s">
        <v>148</v>
      </c>
      <c r="C2" s="119"/>
      <c r="D2" s="177" t="s">
        <v>274</v>
      </c>
      <c r="F2" s="60" t="s">
        <v>315</v>
      </c>
    </row>
    <row r="3" spans="1:7">
      <c r="B3" s="117"/>
      <c r="C3" s="119" t="s">
        <v>22</v>
      </c>
    </row>
    <row r="4" spans="1:7">
      <c r="B4" s="114" t="s">
        <v>18</v>
      </c>
      <c r="C4" s="118"/>
      <c r="D4" s="114"/>
      <c r="E4" s="114"/>
      <c r="F4" s="114"/>
    </row>
    <row r="5" spans="1:7">
      <c r="A5" s="117">
        <v>5000</v>
      </c>
      <c r="B5" s="117" t="s">
        <v>16</v>
      </c>
      <c r="C5" s="106"/>
      <c r="D5" s="213"/>
    </row>
    <row r="6" spans="1:7">
      <c r="B6" s="105" t="s">
        <v>41</v>
      </c>
      <c r="C6" s="106"/>
      <c r="D6" s="38">
        <v>2000</v>
      </c>
      <c r="F6" s="247">
        <v>3500</v>
      </c>
      <c r="G6" s="37"/>
    </row>
    <row r="7" spans="1:7">
      <c r="B7" s="105" t="s">
        <v>146</v>
      </c>
      <c r="C7" s="106"/>
      <c r="D7" s="213">
        <v>500</v>
      </c>
      <c r="F7" s="213">
        <v>500</v>
      </c>
    </row>
    <row r="8" spans="1:7">
      <c r="B8" s="105" t="s">
        <v>145</v>
      </c>
      <c r="C8" s="106"/>
      <c r="D8" s="213">
        <v>66919</v>
      </c>
      <c r="F8" s="213">
        <v>66919</v>
      </c>
    </row>
    <row r="9" spans="1:7">
      <c r="B9" s="105" t="s">
        <v>144</v>
      </c>
      <c r="C9" s="106"/>
      <c r="D9" s="213">
        <v>6500</v>
      </c>
      <c r="F9" s="213">
        <v>6500</v>
      </c>
    </row>
    <row r="10" spans="1:7">
      <c r="B10" s="105" t="s">
        <v>109</v>
      </c>
      <c r="C10" s="106"/>
      <c r="D10" s="213">
        <v>1000</v>
      </c>
      <c r="F10" s="213">
        <v>1000</v>
      </c>
    </row>
    <row r="11" spans="1:7">
      <c r="B11" s="105" t="s">
        <v>143</v>
      </c>
      <c r="C11" s="106"/>
      <c r="D11" s="213">
        <v>2545</v>
      </c>
      <c r="F11" s="213">
        <v>2545</v>
      </c>
    </row>
    <row r="12" spans="1:7">
      <c r="B12" s="105" t="s">
        <v>103</v>
      </c>
      <c r="D12" s="38">
        <v>150</v>
      </c>
      <c r="F12" s="213">
        <v>150</v>
      </c>
    </row>
    <row r="13" spans="1:7">
      <c r="B13" s="37" t="s">
        <v>338</v>
      </c>
      <c r="D13" s="189">
        <v>0</v>
      </c>
      <c r="F13" s="213">
        <v>9000</v>
      </c>
    </row>
    <row r="14" spans="1:7">
      <c r="B14" s="105" t="s">
        <v>141</v>
      </c>
      <c r="D14" s="213">
        <v>1500</v>
      </c>
      <c r="F14" s="213">
        <v>1500</v>
      </c>
    </row>
    <row r="15" spans="1:7">
      <c r="B15" s="105" t="s">
        <v>140</v>
      </c>
      <c r="D15" s="213">
        <v>500</v>
      </c>
      <c r="F15" s="213">
        <v>500</v>
      </c>
    </row>
    <row r="16" spans="1:7">
      <c r="B16" s="105" t="s">
        <v>30</v>
      </c>
      <c r="D16" s="213">
        <v>8500</v>
      </c>
      <c r="F16" s="213">
        <v>8500</v>
      </c>
    </row>
    <row r="17" spans="1:6">
      <c r="B17" s="117" t="s">
        <v>139</v>
      </c>
      <c r="D17" s="222">
        <f>SUM(D6:D16)</f>
        <v>90114</v>
      </c>
      <c r="F17" s="222">
        <f>SUM(F6:F16)</f>
        <v>100614</v>
      </c>
    </row>
    <row r="18" spans="1:6">
      <c r="D18" s="213"/>
    </row>
    <row r="19" spans="1:6">
      <c r="A19" s="117">
        <v>5100</v>
      </c>
      <c r="B19" s="117" t="s">
        <v>138</v>
      </c>
      <c r="D19" s="213"/>
    </row>
    <row r="20" spans="1:6">
      <c r="B20" s="105" t="s">
        <v>137</v>
      </c>
      <c r="C20" s="105">
        <v>1</v>
      </c>
      <c r="D20" s="223">
        <v>6000</v>
      </c>
      <c r="F20" s="223">
        <v>6000</v>
      </c>
    </row>
    <row r="21" spans="1:6">
      <c r="D21" s="213"/>
    </row>
    <row r="22" spans="1:6">
      <c r="A22" s="117">
        <v>5200</v>
      </c>
      <c r="B22" s="117" t="s">
        <v>136</v>
      </c>
      <c r="D22" s="213"/>
    </row>
    <row r="23" spans="1:6">
      <c r="B23" s="105" t="s">
        <v>135</v>
      </c>
      <c r="D23" s="223">
        <v>1500</v>
      </c>
      <c r="F23" s="223">
        <v>1500</v>
      </c>
    </row>
    <row r="24" spans="1:6">
      <c r="D24" s="213"/>
    </row>
    <row r="25" spans="1:6">
      <c r="D25" s="213"/>
    </row>
    <row r="26" spans="1:6" ht="13.8" thickBot="1">
      <c r="B26" s="117" t="s">
        <v>130</v>
      </c>
      <c r="C26" s="116"/>
      <c r="D26" s="219">
        <f>D17+D20+D23</f>
        <v>97614</v>
      </c>
      <c r="F26" s="219">
        <f>SUM(F20+F17+F23)</f>
        <v>108114</v>
      </c>
    </row>
    <row r="27" spans="1:6" ht="13.8" thickTop="1">
      <c r="C27" s="106"/>
    </row>
    <row r="28" spans="1:6">
      <c r="B28" s="114" t="s">
        <v>22</v>
      </c>
      <c r="C28" s="113"/>
      <c r="D28" s="112"/>
      <c r="E28" s="112"/>
      <c r="F28" s="112"/>
    </row>
    <row r="29" spans="1:6" ht="16.05" customHeight="1">
      <c r="B29" s="108"/>
      <c r="C29" s="169"/>
    </row>
    <row r="30" spans="1:6">
      <c r="B30" s="220" t="s">
        <v>289</v>
      </c>
    </row>
    <row r="31" spans="1:6" ht="12.75" customHeight="1">
      <c r="B31" s="111"/>
      <c r="C31" s="110"/>
    </row>
    <row r="32" spans="1:6" ht="12.75" customHeight="1">
      <c r="B32" s="109"/>
      <c r="C32" s="169"/>
    </row>
    <row r="33" spans="2:3">
      <c r="B33" s="108"/>
      <c r="C33" s="169"/>
    </row>
    <row r="34" spans="2:3">
      <c r="B34" s="108"/>
      <c r="C34" s="169"/>
    </row>
    <row r="35" spans="2:3" ht="12.75" customHeight="1">
      <c r="B35" s="108"/>
      <c r="C35" s="169"/>
    </row>
    <row r="36" spans="2:3">
      <c r="B36" s="107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6"/>
  <sheetViews>
    <sheetView topLeftCell="A37" zoomScaleNormal="100" zoomScalePageLayoutView="200" workbookViewId="0">
      <selection activeCell="G44" sqref="G44"/>
    </sheetView>
  </sheetViews>
  <sheetFormatPr defaultColWidth="8.77734375" defaultRowHeight="13.2"/>
  <cols>
    <col min="1" max="1" width="5.44140625" style="1" bestFit="1" customWidth="1"/>
    <col min="2" max="2" width="28.44140625" style="1" customWidth="1"/>
    <col min="3" max="3" width="6.44140625" style="1" bestFit="1" customWidth="1"/>
    <col min="4" max="4" width="15.6640625" style="121" customWidth="1"/>
    <col min="5" max="5" width="3.44140625" style="1" customWidth="1"/>
    <col min="6" max="6" width="11.33203125" style="1" bestFit="1" customWidth="1"/>
    <col min="7" max="16384" width="8.77734375" style="1"/>
  </cols>
  <sheetData>
    <row r="1" spans="1:6">
      <c r="A1" s="37"/>
      <c r="B1" s="37"/>
      <c r="C1" s="37"/>
      <c r="D1" s="177" t="s">
        <v>23</v>
      </c>
      <c r="E1" s="37"/>
      <c r="F1" s="60" t="s">
        <v>23</v>
      </c>
    </row>
    <row r="2" spans="1:6">
      <c r="A2" s="39"/>
      <c r="B2" s="61" t="s">
        <v>278</v>
      </c>
      <c r="C2" s="39"/>
      <c r="D2" s="177" t="s">
        <v>274</v>
      </c>
      <c r="E2" s="37"/>
      <c r="F2" s="60" t="s">
        <v>315</v>
      </c>
    </row>
    <row r="3" spans="1:6" ht="13.5" customHeight="1">
      <c r="A3" s="37"/>
      <c r="B3" s="39"/>
      <c r="C3" s="39" t="s">
        <v>22</v>
      </c>
      <c r="D3" s="37"/>
      <c r="E3" s="37"/>
      <c r="F3" s="37"/>
    </row>
    <row r="4" spans="1:6">
      <c r="A4" s="39"/>
      <c r="B4" s="57"/>
      <c r="C4" s="198"/>
      <c r="D4" s="189"/>
      <c r="E4" s="37"/>
      <c r="F4" s="37"/>
    </row>
    <row r="5" spans="1:6">
      <c r="A5" s="37"/>
      <c r="B5" s="41" t="s">
        <v>18</v>
      </c>
      <c r="C5" s="199"/>
      <c r="D5" s="216"/>
      <c r="E5" s="216"/>
      <c r="F5" s="216"/>
    </row>
    <row r="6" spans="1:6">
      <c r="A6" s="39">
        <v>7000</v>
      </c>
      <c r="B6" s="39" t="s">
        <v>16</v>
      </c>
      <c r="C6" s="200"/>
      <c r="D6" s="189"/>
      <c r="E6" s="37"/>
      <c r="F6" s="37"/>
    </row>
    <row r="7" spans="1:6">
      <c r="A7" s="37"/>
      <c r="B7" s="37" t="s">
        <v>309</v>
      </c>
      <c r="C7" s="201"/>
      <c r="D7" s="189">
        <v>9275</v>
      </c>
      <c r="E7" s="37"/>
      <c r="F7" s="214">
        <v>9275</v>
      </c>
    </row>
    <row r="8" spans="1:6" ht="13.5" customHeight="1">
      <c r="A8" s="37"/>
      <c r="B8" s="37" t="s">
        <v>154</v>
      </c>
      <c r="C8" s="201"/>
      <c r="D8" s="189">
        <v>5770</v>
      </c>
      <c r="E8" s="37"/>
      <c r="F8" s="214">
        <v>5770</v>
      </c>
    </row>
    <row r="9" spans="1:6">
      <c r="A9" s="37"/>
      <c r="B9" s="37" t="s">
        <v>99</v>
      </c>
      <c r="C9" s="11"/>
      <c r="D9" s="189">
        <v>1000</v>
      </c>
      <c r="E9" s="37"/>
      <c r="F9" s="214">
        <v>1150</v>
      </c>
    </row>
    <row r="10" spans="1:6">
      <c r="A10" s="37"/>
      <c r="B10" s="37" t="s">
        <v>333</v>
      </c>
      <c r="C10" s="38">
        <v>1</v>
      </c>
      <c r="D10" s="189">
        <v>2325</v>
      </c>
      <c r="E10" s="37"/>
      <c r="F10" s="214">
        <f>(2325*(2/3))</f>
        <v>1550</v>
      </c>
    </row>
    <row r="11" spans="1:6">
      <c r="A11" s="37"/>
      <c r="B11" s="38" t="s">
        <v>110</v>
      </c>
      <c r="C11" s="38"/>
      <c r="D11" s="189">
        <v>3000</v>
      </c>
      <c r="E11" s="37"/>
      <c r="F11" s="214">
        <v>3000</v>
      </c>
    </row>
    <row r="12" spans="1:6">
      <c r="A12" s="37"/>
      <c r="B12" s="38" t="s">
        <v>103</v>
      </c>
      <c r="C12" s="38"/>
      <c r="D12" s="189">
        <v>250</v>
      </c>
      <c r="E12" s="37"/>
      <c r="F12" s="214">
        <v>250</v>
      </c>
    </row>
    <row r="13" spans="1:6">
      <c r="A13" s="37"/>
      <c r="B13" s="39" t="s">
        <v>101</v>
      </c>
      <c r="C13" s="202"/>
      <c r="D13" s="193">
        <f>SUM(D7:D12)</f>
        <v>21620</v>
      </c>
      <c r="E13" s="37"/>
      <c r="F13" s="193">
        <f>SUM(F7:F12)</f>
        <v>20995</v>
      </c>
    </row>
    <row r="14" spans="1:6">
      <c r="A14" s="37"/>
      <c r="B14" s="37"/>
      <c r="C14" s="201"/>
      <c r="D14" s="189"/>
      <c r="E14" s="37"/>
      <c r="F14" s="37"/>
    </row>
    <row r="15" spans="1:6">
      <c r="A15" s="39">
        <v>7100</v>
      </c>
      <c r="B15" s="39" t="s">
        <v>153</v>
      </c>
      <c r="C15" s="86"/>
      <c r="D15" s="189"/>
      <c r="E15" s="37"/>
      <c r="F15" s="37"/>
    </row>
    <row r="16" spans="1:6">
      <c r="A16" s="37"/>
      <c r="B16" s="37" t="s">
        <v>152</v>
      </c>
      <c r="C16" s="86"/>
      <c r="D16" s="189">
        <v>2000</v>
      </c>
      <c r="E16" s="37"/>
      <c r="F16" s="189">
        <v>2000</v>
      </c>
    </row>
    <row r="17" spans="1:11">
      <c r="A17" s="37"/>
      <c r="B17" s="37" t="s">
        <v>48</v>
      </c>
      <c r="C17" s="86"/>
      <c r="D17" s="189">
        <v>2000</v>
      </c>
      <c r="E17" s="37"/>
      <c r="F17" s="189">
        <v>2800</v>
      </c>
    </row>
    <row r="18" spans="1:11">
      <c r="A18" s="37"/>
      <c r="B18" s="37" t="s">
        <v>257</v>
      </c>
      <c r="C18" s="86"/>
      <c r="D18" s="189">
        <v>500</v>
      </c>
      <c r="E18" s="37"/>
      <c r="F18" s="189">
        <v>0</v>
      </c>
    </row>
    <row r="19" spans="1:11">
      <c r="A19" s="37"/>
      <c r="B19" s="37" t="s">
        <v>151</v>
      </c>
      <c r="C19" s="86">
        <v>3</v>
      </c>
      <c r="D19" s="189">
        <v>1185</v>
      </c>
      <c r="E19" s="37"/>
      <c r="F19" s="189">
        <v>1185</v>
      </c>
    </row>
    <row r="20" spans="1:11">
      <c r="A20" s="37"/>
      <c r="B20" s="39" t="s">
        <v>150</v>
      </c>
      <c r="C20" s="34"/>
      <c r="D20" s="193">
        <f t="shared" ref="D20" si="0">SUM(D16:D19)</f>
        <v>5685</v>
      </c>
      <c r="E20" s="37"/>
      <c r="F20" s="193">
        <f>SUM(F16:F19)</f>
        <v>5985</v>
      </c>
    </row>
    <row r="21" spans="1:11" ht="13.05" customHeight="1">
      <c r="A21" s="37"/>
      <c r="B21" s="37"/>
      <c r="C21" s="200"/>
      <c r="D21" s="189"/>
      <c r="E21" s="37"/>
      <c r="F21" s="37"/>
    </row>
    <row r="22" spans="1:11" ht="11.25" customHeight="1">
      <c r="A22" s="39">
        <v>7200</v>
      </c>
      <c r="B22" s="39" t="s">
        <v>149</v>
      </c>
      <c r="C22" s="200"/>
      <c r="D22" s="189"/>
      <c r="E22" s="37"/>
      <c r="F22" s="37"/>
    </row>
    <row r="23" spans="1:11">
      <c r="A23" s="37"/>
      <c r="B23" s="37" t="s">
        <v>122</v>
      </c>
      <c r="C23" s="203"/>
      <c r="D23" s="190">
        <v>5000</v>
      </c>
      <c r="E23" s="37"/>
      <c r="F23" s="190">
        <v>5500</v>
      </c>
    </row>
    <row r="24" spans="1:11">
      <c r="A24" s="37"/>
      <c r="B24" s="37"/>
      <c r="C24" s="200"/>
      <c r="D24" s="189"/>
      <c r="E24" s="37"/>
      <c r="F24" s="37"/>
    </row>
    <row r="25" spans="1:11">
      <c r="A25" s="59"/>
      <c r="B25" s="41" t="s">
        <v>335</v>
      </c>
      <c r="C25" s="98"/>
      <c r="D25" s="70"/>
      <c r="E25" s="70"/>
      <c r="F25" s="70"/>
      <c r="K25" s="37"/>
    </row>
    <row r="26" spans="1:11">
      <c r="A26" s="59">
        <v>3700</v>
      </c>
      <c r="B26" s="39" t="s">
        <v>291</v>
      </c>
      <c r="C26" s="86"/>
      <c r="D26" s="225">
        <v>2500</v>
      </c>
      <c r="E26" s="105"/>
      <c r="F26" s="225">
        <v>3500</v>
      </c>
      <c r="K26" s="37"/>
    </row>
    <row r="27" spans="1:11">
      <c r="A27" s="59"/>
      <c r="B27" s="37"/>
      <c r="C27" s="86"/>
      <c r="D27" s="213"/>
      <c r="E27" s="105"/>
      <c r="F27" s="213"/>
    </row>
    <row r="28" spans="1:11">
      <c r="A28" s="59"/>
      <c r="B28" s="39" t="s">
        <v>18</v>
      </c>
      <c r="C28" s="11"/>
      <c r="D28" s="213"/>
      <c r="E28" s="105"/>
      <c r="F28" s="213"/>
    </row>
    <row r="29" spans="1:11">
      <c r="A29" s="59"/>
      <c r="B29" s="37" t="s">
        <v>41</v>
      </c>
      <c r="C29" s="11"/>
      <c r="D29" s="213">
        <v>600</v>
      </c>
      <c r="E29" s="105"/>
      <c r="F29" s="213">
        <v>600</v>
      </c>
    </row>
    <row r="30" spans="1:11">
      <c r="A30" s="59"/>
      <c r="B30" s="37" t="s">
        <v>99</v>
      </c>
      <c r="C30" s="11"/>
      <c r="D30" s="213">
        <v>3500</v>
      </c>
      <c r="E30" s="105"/>
      <c r="F30" s="189">
        <f>(3500+800)</f>
        <v>4300</v>
      </c>
    </row>
    <row r="31" spans="1:11">
      <c r="A31" s="59"/>
      <c r="B31" s="37" t="s">
        <v>109</v>
      </c>
      <c r="C31" s="11"/>
      <c r="D31" s="213">
        <v>0</v>
      </c>
      <c r="E31" s="105"/>
      <c r="F31" s="213">
        <v>0</v>
      </c>
    </row>
    <row r="32" spans="1:11">
      <c r="A32" s="59"/>
      <c r="B32" s="37" t="s">
        <v>107</v>
      </c>
      <c r="C32" s="11"/>
      <c r="D32" s="213">
        <v>1030</v>
      </c>
      <c r="E32" s="105"/>
      <c r="F32" s="213">
        <v>1030</v>
      </c>
    </row>
    <row r="33" spans="1:6">
      <c r="A33" s="59"/>
      <c r="B33" s="39" t="s">
        <v>108</v>
      </c>
      <c r="C33" s="11"/>
      <c r="D33" s="193">
        <f>SUM(D29:D32)-D26</f>
        <v>2630</v>
      </c>
      <c r="E33" s="105"/>
      <c r="F33" s="193">
        <f>SUM(F29+F30+F32-F26)</f>
        <v>2430</v>
      </c>
    </row>
    <row r="35" spans="1:6">
      <c r="B35" s="135" t="s">
        <v>284</v>
      </c>
      <c r="C35" s="203"/>
      <c r="D35" s="217">
        <v>0</v>
      </c>
      <c r="E35" s="37"/>
      <c r="F35" s="217">
        <v>0</v>
      </c>
    </row>
    <row r="36" spans="1:6" ht="13.8" thickBot="1">
      <c r="B36" s="135" t="s">
        <v>285</v>
      </c>
      <c r="C36" s="204"/>
      <c r="D36" s="191">
        <f>(D13+D20+D23)</f>
        <v>32305</v>
      </c>
      <c r="E36" s="37"/>
      <c r="F36" s="191">
        <f>SUM(F23+F20+F13+F33)</f>
        <v>34910</v>
      </c>
    </row>
    <row r="37" spans="1:6" ht="13.8" thickTop="1"/>
    <row r="38" spans="1:6">
      <c r="A38" s="37"/>
      <c r="B38" s="39"/>
      <c r="C38" s="204"/>
      <c r="D38" s="196"/>
      <c r="E38" s="37"/>
      <c r="F38" s="37"/>
    </row>
    <row r="39" spans="1:6">
      <c r="A39" s="37"/>
      <c r="B39" s="37"/>
      <c r="C39" s="37"/>
      <c r="D39" s="37"/>
      <c r="E39" s="37"/>
      <c r="F39" s="37"/>
    </row>
    <row r="40" spans="1:6">
      <c r="A40" s="37"/>
      <c r="B40" s="61" t="s">
        <v>279</v>
      </c>
      <c r="C40" s="37"/>
      <c r="D40" s="37"/>
      <c r="E40" s="37"/>
      <c r="F40" s="37"/>
    </row>
    <row r="41" spans="1:6">
      <c r="A41" s="37"/>
      <c r="B41" s="37"/>
      <c r="C41" s="37"/>
      <c r="D41" s="37"/>
      <c r="E41" s="37"/>
      <c r="F41" s="37"/>
    </row>
    <row r="42" spans="1:6">
      <c r="A42" s="37"/>
      <c r="B42" s="205" t="s">
        <v>18</v>
      </c>
      <c r="C42" s="206"/>
      <c r="D42" s="207"/>
      <c r="E42" s="207"/>
      <c r="F42" s="207"/>
    </row>
    <row r="43" spans="1:6">
      <c r="A43" s="39">
        <v>5400</v>
      </c>
      <c r="B43" s="39" t="s">
        <v>280</v>
      </c>
      <c r="C43" s="37"/>
      <c r="D43" s="189"/>
      <c r="E43" s="37"/>
      <c r="F43" s="37"/>
    </row>
    <row r="44" spans="1:6">
      <c r="A44" s="39"/>
      <c r="B44" s="37" t="s">
        <v>133</v>
      </c>
      <c r="C44" s="37"/>
      <c r="D44" s="189">
        <v>26060</v>
      </c>
      <c r="E44" s="37"/>
      <c r="F44" s="189">
        <v>31000</v>
      </c>
    </row>
    <row r="45" spans="1:6">
      <c r="A45" s="39"/>
      <c r="B45" s="37" t="s">
        <v>132</v>
      </c>
      <c r="C45" s="37"/>
      <c r="D45" s="189">
        <v>3500</v>
      </c>
      <c r="E45" s="37"/>
      <c r="F45" s="189">
        <v>3500</v>
      </c>
    </row>
    <row r="46" spans="1:6">
      <c r="A46" s="39"/>
      <c r="B46" s="39" t="s">
        <v>343</v>
      </c>
      <c r="C46" s="37"/>
      <c r="D46" s="193">
        <f>SUM(D44:D45)</f>
        <v>29560</v>
      </c>
      <c r="E46" s="37"/>
      <c r="F46" s="193">
        <f>SUM(F44:F45)</f>
        <v>34500</v>
      </c>
    </row>
    <row r="47" spans="1:6">
      <c r="A47" s="39"/>
      <c r="B47" s="37"/>
      <c r="C47" s="37"/>
      <c r="D47" s="189"/>
      <c r="E47" s="37"/>
      <c r="F47" s="189"/>
    </row>
    <row r="48" spans="1:6">
      <c r="A48" s="39">
        <v>5500</v>
      </c>
      <c r="B48" s="39" t="s">
        <v>134</v>
      </c>
      <c r="C48" s="37"/>
      <c r="D48" s="189"/>
      <c r="E48" s="37"/>
      <c r="F48" s="189"/>
    </row>
    <row r="49" spans="1:7" s="38" customFormat="1">
      <c r="A49" s="37"/>
      <c r="B49" s="37" t="s">
        <v>133</v>
      </c>
      <c r="C49" s="37"/>
      <c r="D49" s="189">
        <v>14650</v>
      </c>
      <c r="E49" s="37"/>
      <c r="F49" s="189">
        <v>14650</v>
      </c>
    </row>
    <row r="50" spans="1:7">
      <c r="A50" s="37"/>
      <c r="B50" s="37" t="s">
        <v>132</v>
      </c>
      <c r="C50" s="37"/>
      <c r="D50" s="189">
        <v>7500</v>
      </c>
      <c r="E50" s="37"/>
      <c r="F50" s="189">
        <v>7500</v>
      </c>
    </row>
    <row r="51" spans="1:7">
      <c r="A51" s="37"/>
      <c r="B51" s="39" t="s">
        <v>131</v>
      </c>
      <c r="C51" s="37"/>
      <c r="D51" s="193">
        <f>SUM(D49:D50)</f>
        <v>22150</v>
      </c>
      <c r="E51" s="37"/>
      <c r="F51" s="193">
        <f>SUM(F49:F50)</f>
        <v>22150</v>
      </c>
    </row>
    <row r="52" spans="1:7">
      <c r="A52" s="37"/>
      <c r="B52" s="37"/>
      <c r="C52" s="37"/>
      <c r="D52" s="189"/>
      <c r="E52" s="37"/>
      <c r="F52" s="189"/>
    </row>
    <row r="53" spans="1:7" ht="13.8" thickBot="1">
      <c r="A53" s="37"/>
      <c r="B53" s="135" t="s">
        <v>288</v>
      </c>
      <c r="C53" s="204"/>
      <c r="D53" s="15">
        <f>D46+D51</f>
        <v>51710</v>
      </c>
      <c r="E53" s="37"/>
      <c r="F53" s="15">
        <f>(F46+F51)</f>
        <v>56650</v>
      </c>
    </row>
    <row r="54" spans="1:7" s="38" customFormat="1" ht="13.8" thickTop="1">
      <c r="A54" s="37"/>
      <c r="B54" s="37"/>
      <c r="C54" s="37"/>
      <c r="D54" s="37"/>
      <c r="E54" s="37"/>
      <c r="F54" s="37"/>
    </row>
    <row r="55" spans="1:7">
      <c r="A55" s="37"/>
      <c r="B55" s="61" t="s">
        <v>281</v>
      </c>
      <c r="C55" s="37"/>
      <c r="D55" s="37"/>
      <c r="E55" s="37"/>
      <c r="F55" s="37"/>
    </row>
    <row r="56" spans="1:7">
      <c r="A56" s="38"/>
      <c r="B56" s="38"/>
      <c r="C56" s="38"/>
      <c r="D56" s="38"/>
      <c r="E56" s="37"/>
      <c r="F56" s="37"/>
    </row>
    <row r="57" spans="1:7">
      <c r="A57" s="37"/>
      <c r="B57" s="205" t="s">
        <v>18</v>
      </c>
      <c r="C57" s="206"/>
      <c r="D57" s="207"/>
      <c r="E57" s="207"/>
      <c r="F57" s="207"/>
    </row>
    <row r="58" spans="1:7">
      <c r="A58" s="37"/>
      <c r="B58" s="37" t="s">
        <v>328</v>
      </c>
      <c r="C58" s="86"/>
      <c r="D58" s="189">
        <v>1030</v>
      </c>
      <c r="E58" s="37"/>
      <c r="F58" s="189">
        <v>800</v>
      </c>
    </row>
    <row r="59" spans="1:7">
      <c r="A59" s="37"/>
      <c r="B59" s="45" t="s">
        <v>147</v>
      </c>
      <c r="C59" s="86"/>
      <c r="D59" s="189">
        <v>1500</v>
      </c>
      <c r="E59" s="38"/>
      <c r="F59" s="189">
        <v>1500</v>
      </c>
    </row>
    <row r="60" spans="1:7">
      <c r="A60" s="37"/>
      <c r="B60" s="37" t="s">
        <v>327</v>
      </c>
      <c r="C60" s="37"/>
      <c r="D60" s="189">
        <v>1030</v>
      </c>
      <c r="E60" s="37"/>
      <c r="F60" s="189">
        <v>800</v>
      </c>
    </row>
    <row r="61" spans="1:7">
      <c r="A61" s="37"/>
      <c r="B61" s="37" t="s">
        <v>313</v>
      </c>
      <c r="C61" s="37"/>
      <c r="D61" s="189">
        <v>1500</v>
      </c>
      <c r="E61" s="174"/>
      <c r="F61" s="189">
        <v>1500</v>
      </c>
    </row>
    <row r="62" spans="1:7">
      <c r="A62" s="37"/>
      <c r="B62" s="38" t="s">
        <v>325</v>
      </c>
      <c r="C62" s="38">
        <v>2</v>
      </c>
      <c r="D62" s="189">
        <v>1030</v>
      </c>
      <c r="E62" s="37"/>
      <c r="F62" s="214">
        <v>800</v>
      </c>
      <c r="G62" s="1" t="s">
        <v>332</v>
      </c>
    </row>
    <row r="63" spans="1:7">
      <c r="A63" s="37"/>
      <c r="B63" s="37" t="s">
        <v>283</v>
      </c>
      <c r="C63" s="37"/>
      <c r="D63" s="189">
        <v>2500</v>
      </c>
      <c r="E63" s="174"/>
      <c r="F63" s="189">
        <v>1000</v>
      </c>
    </row>
    <row r="64" spans="1:7">
      <c r="A64" s="37"/>
      <c r="B64" s="39" t="s">
        <v>286</v>
      </c>
      <c r="C64" s="37"/>
      <c r="D64" s="195">
        <f>SUM(D58:D63)</f>
        <v>8590</v>
      </c>
      <c r="E64" s="37"/>
      <c r="F64" s="195">
        <f>SUM(F58:F63)</f>
        <v>6400</v>
      </c>
    </row>
    <row r="65" spans="1:9">
      <c r="A65" s="37"/>
      <c r="B65" s="37"/>
      <c r="C65" s="37"/>
      <c r="D65" s="37"/>
      <c r="E65" s="37"/>
      <c r="F65" s="189"/>
    </row>
    <row r="66" spans="1:9" s="38" customFormat="1">
      <c r="A66" s="37"/>
      <c r="B66" s="135" t="s">
        <v>287</v>
      </c>
      <c r="C66" s="37"/>
      <c r="D66" s="14">
        <v>0</v>
      </c>
      <c r="E66" s="37"/>
      <c r="F66" s="189">
        <v>0</v>
      </c>
    </row>
    <row r="67" spans="1:9">
      <c r="A67" s="37"/>
      <c r="B67" s="135" t="s">
        <v>88</v>
      </c>
      <c r="C67" s="37"/>
      <c r="D67" s="14">
        <f>D36+D53+D64</f>
        <v>92605</v>
      </c>
      <c r="E67" s="37"/>
      <c r="F67" s="14">
        <f>SUM(F64+F53+F36)</f>
        <v>97960</v>
      </c>
    </row>
    <row r="68" spans="1:9" ht="13.8" thickBot="1">
      <c r="A68" s="37"/>
      <c r="B68" s="39" t="s">
        <v>265</v>
      </c>
      <c r="C68" s="37"/>
      <c r="D68" s="210">
        <f>D67-D66</f>
        <v>92605</v>
      </c>
      <c r="E68" s="37"/>
      <c r="F68" s="210">
        <f>SUM(F66:F67)</f>
        <v>97960</v>
      </c>
      <c r="G68" s="175"/>
      <c r="H68" s="175"/>
      <c r="I68" s="175"/>
    </row>
    <row r="69" spans="1:9" ht="13.8" thickTop="1">
      <c r="A69" s="37"/>
      <c r="B69" s="37"/>
      <c r="C69" s="37"/>
      <c r="D69" s="14"/>
      <c r="E69" s="37"/>
      <c r="F69" s="14"/>
      <c r="G69" s="175"/>
      <c r="H69" s="175"/>
      <c r="I69" s="175"/>
    </row>
    <row r="70" spans="1:9">
      <c r="A70" s="37"/>
      <c r="B70" s="37"/>
      <c r="C70" s="37"/>
      <c r="D70" s="14"/>
      <c r="E70" s="37"/>
      <c r="F70" s="37"/>
    </row>
    <row r="71" spans="1:9">
      <c r="A71" s="37"/>
      <c r="B71" s="41" t="s">
        <v>22</v>
      </c>
      <c r="C71" s="40"/>
      <c r="D71" s="70"/>
      <c r="E71" s="70"/>
      <c r="F71" s="70"/>
    </row>
    <row r="72" spans="1:9">
      <c r="A72" s="38"/>
      <c r="B72" s="236"/>
      <c r="C72" s="37"/>
      <c r="D72" s="38"/>
      <c r="E72" s="38"/>
      <c r="F72" s="38"/>
    </row>
    <row r="73" spans="1:9">
      <c r="A73" s="37"/>
      <c r="B73" s="100"/>
      <c r="C73" s="37"/>
      <c r="D73" s="209"/>
      <c r="E73" s="37"/>
      <c r="F73" s="37"/>
    </row>
    <row r="74" spans="1:9">
      <c r="A74" s="37"/>
      <c r="B74" s="186"/>
      <c r="C74" s="37"/>
      <c r="D74" s="14"/>
      <c r="E74" s="37"/>
      <c r="F74" s="37"/>
    </row>
    <row r="75" spans="1:9">
      <c r="A75" s="37"/>
      <c r="B75" s="186"/>
      <c r="C75" s="37"/>
      <c r="D75" s="14"/>
      <c r="E75" s="37"/>
      <c r="F75" s="37"/>
      <c r="G75" s="37"/>
      <c r="H75" s="37"/>
    </row>
    <row r="76" spans="1:9">
      <c r="A76" s="37"/>
      <c r="B76" s="186"/>
      <c r="C76" s="37"/>
      <c r="D76" s="14"/>
      <c r="E76" s="37"/>
      <c r="F76" s="37"/>
      <c r="G76" s="37"/>
      <c r="H76" s="37"/>
    </row>
    <row r="77" spans="1:9">
      <c r="A77" s="38"/>
      <c r="B77" s="38"/>
      <c r="C77" s="38"/>
      <c r="D77" s="38"/>
      <c r="E77" s="38"/>
      <c r="F77" s="38"/>
      <c r="G77" s="37"/>
      <c r="H77" s="37"/>
    </row>
    <row r="78" spans="1:9">
      <c r="G78" s="37"/>
      <c r="H78" s="37"/>
    </row>
    <row r="79" spans="1:9">
      <c r="G79" s="37"/>
      <c r="H79" s="37"/>
    </row>
    <row r="80" spans="1:9">
      <c r="G80" s="37"/>
      <c r="H80" s="37"/>
    </row>
    <row r="81" spans="1:8" s="38" customFormat="1">
      <c r="A81" s="1"/>
      <c r="B81" s="1"/>
      <c r="C81" s="1"/>
      <c r="D81" s="121"/>
      <c r="E81" s="1"/>
      <c r="F81" s="1"/>
    </row>
    <row r="82" spans="1:8">
      <c r="G82" s="37"/>
      <c r="H82" s="37"/>
    </row>
    <row r="83" spans="1:8">
      <c r="G83" s="37"/>
      <c r="H83" s="37"/>
    </row>
    <row r="84" spans="1:8">
      <c r="G84" s="37"/>
      <c r="H84" s="37"/>
    </row>
    <row r="85" spans="1:8">
      <c r="G85" s="37"/>
      <c r="H85" s="37"/>
    </row>
    <row r="86" spans="1:8">
      <c r="G86" s="37"/>
      <c r="H86" s="37"/>
    </row>
  </sheetData>
  <phoneticPr fontId="24" type="noConversion"/>
  <pageMargins left="1" right="0.75" top="1" bottom="1" header="0.5" footer="0.5"/>
  <pageSetup scale="6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Cover Page</vt:lpstr>
      <vt:lpstr>Fee Breakdown</vt:lpstr>
      <vt:lpstr>Summary</vt:lpstr>
      <vt:lpstr>General Operations</vt:lpstr>
      <vt:lpstr>Activities &amp; Events</vt:lpstr>
      <vt:lpstr>Communications</vt:lpstr>
      <vt:lpstr>Elected Rep</vt:lpstr>
      <vt:lpstr>Executive</vt:lpstr>
      <vt:lpstr>Internal-External</vt:lpstr>
      <vt:lpstr>Finance</vt:lpstr>
      <vt:lpstr>DriveU</vt:lpstr>
      <vt:lpstr>Golden X Inn</vt:lpstr>
      <vt:lpstr>Info Desk- Maritime Bus</vt:lpstr>
      <vt:lpstr>Clothing Store</vt:lpstr>
      <vt:lpstr>Honorarium</vt:lpstr>
      <vt:lpstr>Appendix</vt:lpstr>
      <vt:lpstr>Sheet1</vt:lpstr>
      <vt:lpstr>Appendix!Print_Area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Budget 2012-2013</dc:title>
  <dc:creator/>
  <cp:lastModifiedBy/>
  <cp:lastPrinted>2014-03-07T17:05:34Z</cp:lastPrinted>
  <dcterms:created xsi:type="dcterms:W3CDTF">2006-09-16T00:00:00Z</dcterms:created>
  <dcterms:modified xsi:type="dcterms:W3CDTF">2015-05-08T18:50:29Z</dcterms:modified>
</cp:coreProperties>
</file>