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filterPrivacy="1" autoCompressPictures="0"/>
  <bookViews>
    <workbookView xWindow="0" yWindow="0" windowWidth="38400" windowHeight="19740" tabRatio="1000" activeTab="7"/>
  </bookViews>
  <sheets>
    <sheet name="Cover Page" sheetId="20" r:id="rId1"/>
    <sheet name="Fee Breakdown" sheetId="4" r:id="rId2"/>
    <sheet name="Summary" sheetId="5" r:id="rId3"/>
    <sheet name="General Operations" sheetId="6" r:id="rId4"/>
    <sheet name="Activities &amp; Events" sheetId="7" r:id="rId5"/>
    <sheet name="Communications" sheetId="8" r:id="rId6"/>
    <sheet name="Elected Rep" sheetId="10" r:id="rId7"/>
    <sheet name="Executive" sheetId="11" r:id="rId8"/>
    <sheet name="Internal-External" sheetId="12" r:id="rId9"/>
    <sheet name="Finance" sheetId="13" r:id="rId10"/>
    <sheet name="DriveU" sheetId="14" r:id="rId11"/>
    <sheet name="Golden X Inn" sheetId="17" r:id="rId12"/>
    <sheet name="Info Desk- Maritime Bus" sheetId="19" r:id="rId13"/>
    <sheet name="Clothing Store" sheetId="18" r:id="rId14"/>
    <sheet name="Honorarium" sheetId="16" r:id="rId15"/>
    <sheet name="Appendix" sheetId="15" r:id="rId16"/>
  </sheets>
  <definedNames>
    <definedName name="_xlnm.Print_Area" localSheetId="15">Appendix!$A$1:$C$53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5" l="1"/>
  <c r="C28" i="15"/>
  <c r="D32" i="8"/>
  <c r="F11" i="16"/>
  <c r="F6" i="16"/>
  <c r="F7" i="16"/>
  <c r="F8" i="16"/>
  <c r="F9" i="16"/>
  <c r="F10" i="16"/>
  <c r="F5" i="16"/>
  <c r="D22" i="7"/>
  <c r="D15" i="16"/>
  <c r="D45" i="7"/>
  <c r="D16" i="16"/>
  <c r="D97" i="7"/>
  <c r="D17" i="16"/>
  <c r="D27" i="8"/>
  <c r="D21" i="16"/>
  <c r="D24" i="8"/>
  <c r="D22" i="16"/>
  <c r="D29" i="16"/>
  <c r="D6" i="10"/>
  <c r="D36" i="16"/>
  <c r="D37" i="16"/>
  <c r="D43" i="16"/>
  <c r="D44" i="16"/>
  <c r="D32" i="16"/>
  <c r="D55" i="12"/>
  <c r="D33" i="16"/>
  <c r="D10" i="12"/>
  <c r="D49" i="16"/>
  <c r="D11" i="12"/>
  <c r="D50" i="16"/>
  <c r="D24" i="12"/>
  <c r="D51" i="16"/>
  <c r="D52" i="16"/>
  <c r="D54" i="16"/>
  <c r="D55" i="16"/>
  <c r="D56" i="16"/>
  <c r="D8" i="13"/>
  <c r="D61" i="16"/>
  <c r="D63" i="16"/>
  <c r="C22" i="15"/>
  <c r="D23" i="16"/>
  <c r="C23" i="15"/>
  <c r="D24" i="16"/>
  <c r="D25" i="16"/>
  <c r="D26" i="16"/>
  <c r="D27" i="16"/>
  <c r="D28" i="16"/>
  <c r="D38" i="16"/>
  <c r="D39" i="16"/>
  <c r="D40" i="16"/>
  <c r="D65" i="16"/>
  <c r="F17" i="16"/>
  <c r="F21" i="16"/>
  <c r="F22" i="16"/>
  <c r="F29" i="16"/>
  <c r="F36" i="16"/>
  <c r="F37" i="16"/>
  <c r="F38" i="16"/>
  <c r="F9" i="10"/>
  <c r="F39" i="16"/>
  <c r="F40" i="16"/>
  <c r="F43" i="16"/>
  <c r="F44" i="16"/>
  <c r="F32" i="16"/>
  <c r="F33" i="16"/>
  <c r="F49" i="16"/>
  <c r="F50" i="16"/>
  <c r="F51" i="16"/>
  <c r="F52" i="16"/>
  <c r="F54" i="16"/>
  <c r="F55" i="16"/>
  <c r="F56" i="16"/>
  <c r="F57" i="16"/>
  <c r="F61" i="16"/>
  <c r="F62" i="16"/>
  <c r="F63" i="16"/>
  <c r="F23" i="16"/>
  <c r="F24" i="16"/>
  <c r="F25" i="16"/>
  <c r="F26" i="16"/>
  <c r="F27" i="16"/>
  <c r="F28" i="16"/>
  <c r="F65" i="16"/>
  <c r="E26" i="15"/>
  <c r="F44" i="6"/>
  <c r="G45" i="17"/>
  <c r="G57" i="17"/>
  <c r="G62" i="17"/>
  <c r="G13" i="17"/>
  <c r="G61" i="17"/>
  <c r="G63" i="17"/>
  <c r="G47" i="17"/>
  <c r="G20" i="14"/>
  <c r="G8" i="14"/>
  <c r="G22" i="14"/>
  <c r="F13" i="13"/>
  <c r="F33" i="13"/>
  <c r="F36" i="13"/>
  <c r="G32" i="5"/>
  <c r="F35" i="13"/>
  <c r="G14" i="5"/>
  <c r="F37" i="13"/>
  <c r="F22" i="13"/>
  <c r="G33" i="5"/>
  <c r="F60" i="12"/>
  <c r="F42" i="12"/>
  <c r="F48" i="12"/>
  <c r="F50" i="12"/>
  <c r="G31" i="5"/>
  <c r="F18" i="12"/>
  <c r="F25" i="12"/>
  <c r="F31" i="12"/>
  <c r="G30" i="5"/>
  <c r="F63" i="12"/>
  <c r="F62" i="12"/>
  <c r="F64" i="12"/>
  <c r="F16" i="11"/>
  <c r="F25" i="11"/>
  <c r="G29" i="5"/>
  <c r="F15" i="10"/>
  <c r="F24" i="10"/>
  <c r="F26" i="10"/>
  <c r="F9" i="7"/>
  <c r="F34" i="7"/>
  <c r="F57" i="7"/>
  <c r="F78" i="7"/>
  <c r="F102" i="7"/>
  <c r="G8" i="5"/>
  <c r="D9" i="7"/>
  <c r="D34" i="7"/>
  <c r="D57" i="7"/>
  <c r="D78" i="7"/>
  <c r="D102" i="7"/>
  <c r="D25" i="7"/>
  <c r="D49" i="7"/>
  <c r="D69" i="7"/>
  <c r="D100" i="7"/>
  <c r="D92" i="7"/>
  <c r="D103" i="7"/>
  <c r="D104" i="7"/>
  <c r="F25" i="7"/>
  <c r="F49" i="7"/>
  <c r="F69" i="7"/>
  <c r="F100" i="7"/>
  <c r="F92" i="7"/>
  <c r="F103" i="7"/>
  <c r="F94" i="7"/>
  <c r="F71" i="7"/>
  <c r="F51" i="7"/>
  <c r="D29" i="8"/>
  <c r="E37" i="15"/>
  <c r="F8" i="8"/>
  <c r="E10" i="15"/>
  <c r="F7" i="8"/>
  <c r="F29" i="8"/>
  <c r="F32" i="8"/>
  <c r="E48" i="15"/>
  <c r="F35" i="8"/>
  <c r="F19" i="8"/>
  <c r="F40" i="8"/>
  <c r="D18" i="12"/>
  <c r="D40" i="12"/>
  <c r="D42" i="12"/>
  <c r="D48" i="12"/>
  <c r="D50" i="12"/>
  <c r="D60" i="12"/>
  <c r="E31" i="5"/>
  <c r="D25" i="12"/>
  <c r="D31" i="12"/>
  <c r="E30" i="5"/>
  <c r="G12" i="5"/>
  <c r="E12" i="5"/>
  <c r="D9" i="13"/>
  <c r="D13" i="13"/>
  <c r="E13" i="13"/>
  <c r="D62" i="12"/>
  <c r="D63" i="12"/>
  <c r="D64" i="12"/>
  <c r="D30" i="12"/>
  <c r="F30" i="12"/>
  <c r="F18" i="18"/>
  <c r="G36" i="5"/>
  <c r="F20" i="19"/>
  <c r="G35" i="5"/>
  <c r="G34" i="5"/>
  <c r="G28" i="5"/>
  <c r="G27" i="5"/>
  <c r="G26" i="5"/>
  <c r="G25" i="5"/>
  <c r="G18" i="5"/>
  <c r="F9" i="19"/>
  <c r="G17" i="5"/>
  <c r="G16" i="5"/>
  <c r="G15" i="5"/>
  <c r="F11" i="8"/>
  <c r="G9" i="5"/>
  <c r="F16" i="6"/>
  <c r="G7" i="5"/>
  <c r="D32" i="13"/>
  <c r="D33" i="13"/>
  <c r="D36" i="13"/>
  <c r="E32" i="5"/>
  <c r="D35" i="13"/>
  <c r="E14" i="5"/>
  <c r="G38" i="5"/>
  <c r="G20" i="5"/>
  <c r="G40" i="5"/>
  <c r="E57" i="17"/>
  <c r="E59" i="17"/>
  <c r="G59" i="17"/>
  <c r="D37" i="13"/>
  <c r="E13" i="17"/>
  <c r="E61" i="17"/>
  <c r="E20" i="17"/>
  <c r="E45" i="17"/>
  <c r="E62" i="17"/>
  <c r="E63" i="17"/>
  <c r="E50" i="15"/>
  <c r="E54" i="15"/>
  <c r="E28" i="15"/>
  <c r="D11" i="11"/>
  <c r="D16" i="11"/>
  <c r="D25" i="11"/>
  <c r="F42" i="8"/>
  <c r="F104" i="7"/>
  <c r="F27" i="7"/>
  <c r="F46" i="6"/>
  <c r="F22" i="19"/>
  <c r="F20" i="18"/>
  <c r="D22" i="13"/>
  <c r="C45" i="15"/>
  <c r="D11" i="8"/>
  <c r="D10" i="10"/>
  <c r="D44" i="6"/>
  <c r="D8" i="10"/>
  <c r="D9" i="10"/>
  <c r="D15" i="10"/>
  <c r="D20" i="19"/>
  <c r="E35" i="5"/>
  <c r="D9" i="19"/>
  <c r="C37" i="15"/>
  <c r="C10" i="15"/>
  <c r="E20" i="14"/>
  <c r="E33" i="5"/>
  <c r="E8" i="14"/>
  <c r="C48" i="15"/>
  <c r="D35" i="8"/>
  <c r="D19" i="8"/>
  <c r="E9" i="5"/>
  <c r="D94" i="7"/>
  <c r="D18" i="18"/>
  <c r="D20" i="18"/>
  <c r="E34" i="5"/>
  <c r="D24" i="10"/>
  <c r="D26" i="10"/>
  <c r="E28" i="5"/>
  <c r="E16" i="5"/>
  <c r="E25" i="5"/>
  <c r="E18" i="5"/>
  <c r="C8" i="4"/>
  <c r="C9" i="4"/>
  <c r="C18" i="4"/>
  <c r="C21" i="4"/>
  <c r="C22" i="4"/>
  <c r="C23" i="4"/>
  <c r="C16" i="4"/>
  <c r="D22" i="19"/>
  <c r="E22" i="14"/>
  <c r="E8" i="5"/>
  <c r="D51" i="7"/>
  <c r="D71" i="7"/>
  <c r="E36" i="5"/>
  <c r="E15" i="5"/>
  <c r="C25" i="4"/>
  <c r="E17" i="5"/>
  <c r="E47" i="17"/>
  <c r="C50" i="15"/>
  <c r="C54" i="15"/>
  <c r="D40" i="8"/>
  <c r="E27" i="5"/>
  <c r="E29" i="5"/>
  <c r="E26" i="5"/>
  <c r="D27" i="7"/>
  <c r="D7" i="6"/>
  <c r="D16" i="6"/>
  <c r="D42" i="8"/>
  <c r="D46" i="6"/>
  <c r="E7" i="5"/>
  <c r="E40" i="5"/>
</calcChain>
</file>

<file path=xl/sharedStrings.xml><?xml version="1.0" encoding="utf-8"?>
<sst xmlns="http://schemas.openxmlformats.org/spreadsheetml/2006/main" count="643" uniqueCount="379">
  <si>
    <t>Student Union Breakdown on General Fees</t>
  </si>
  <si>
    <t>Current Student Fee</t>
  </si>
  <si>
    <t>Percentage Increase</t>
  </si>
  <si>
    <t>Dollar Increase</t>
  </si>
  <si>
    <t xml:space="preserve">Proposed Fee per student </t>
  </si>
  <si>
    <t>Proposed Enrollment</t>
  </si>
  <si>
    <t>Capital Fund</t>
  </si>
  <si>
    <t>Total Capital Fund Revenue</t>
  </si>
  <si>
    <t>Total Student Fee Revenue Projected</t>
  </si>
  <si>
    <t>Dedicated Money</t>
  </si>
  <si>
    <t>WUSC</t>
  </si>
  <si>
    <t>Athletics</t>
  </si>
  <si>
    <t>Fees available for Operating Budget</t>
  </si>
  <si>
    <t>Net Income/(Loss)</t>
  </si>
  <si>
    <t>Total Expenses</t>
  </si>
  <si>
    <t>DriveU</t>
  </si>
  <si>
    <t>Finance</t>
  </si>
  <si>
    <t>Executive</t>
  </si>
  <si>
    <t>Elected Representative</t>
  </si>
  <si>
    <t>Communications</t>
  </si>
  <si>
    <t>Activities &amp; Events</t>
  </si>
  <si>
    <t>General</t>
  </si>
  <si>
    <t>0000</t>
  </si>
  <si>
    <t>Expenses</t>
  </si>
  <si>
    <t>Total Revenues</t>
  </si>
  <si>
    <t>Student Executive</t>
  </si>
  <si>
    <t>Revenues</t>
  </si>
  <si>
    <t>Notes</t>
  </si>
  <si>
    <t>Budget</t>
  </si>
  <si>
    <t>Summary</t>
  </si>
  <si>
    <t>Capital Investment Expenditure</t>
  </si>
  <si>
    <t>Debt Repayment</t>
  </si>
  <si>
    <t>Salaries and Benefits</t>
  </si>
  <si>
    <t>Computer Lease</t>
  </si>
  <si>
    <t>Repairs &amp; Maintenance</t>
  </si>
  <si>
    <t>Association fees</t>
  </si>
  <si>
    <t>Campus Trust</t>
  </si>
  <si>
    <t>Professional Development</t>
  </si>
  <si>
    <t>Interest</t>
  </si>
  <si>
    <t>Lease - Photocopier</t>
  </si>
  <si>
    <t>Insurance</t>
  </si>
  <si>
    <t>Donations - General</t>
  </si>
  <si>
    <t>Depreciation-Equipment</t>
  </si>
  <si>
    <t>Bank Service Charges</t>
  </si>
  <si>
    <t>Bad Debt Expense</t>
  </si>
  <si>
    <t>Annual Giving</t>
  </si>
  <si>
    <t>Health and Dental Insurance Premiums</t>
  </si>
  <si>
    <t>Postage - Health Plan</t>
  </si>
  <si>
    <t>Audit Fees</t>
  </si>
  <si>
    <t>Conference</t>
  </si>
  <si>
    <t>Vending/ Pop Machines</t>
  </si>
  <si>
    <t>Bank Machines</t>
  </si>
  <si>
    <t>Pepsi Sponsorship</t>
  </si>
  <si>
    <t>Photocopying</t>
  </si>
  <si>
    <t>Rentals and Table Space</t>
  </si>
  <si>
    <t>Health &amp; Dental Insurance Premiums</t>
  </si>
  <si>
    <t>Student Fees</t>
  </si>
  <si>
    <t>General Operations</t>
  </si>
  <si>
    <t>Total Activities Expenses</t>
  </si>
  <si>
    <t>Total Activities Revenues</t>
  </si>
  <si>
    <t>Net Income</t>
  </si>
  <si>
    <t>Senior Pres/VP Operations</t>
  </si>
  <si>
    <t>Wages</t>
  </si>
  <si>
    <t xml:space="preserve">Rental </t>
  </si>
  <si>
    <t>Decorations</t>
  </si>
  <si>
    <t>Food Service</t>
  </si>
  <si>
    <t>Liquor Expense</t>
  </si>
  <si>
    <t>Bar Staff</t>
  </si>
  <si>
    <t>Security</t>
  </si>
  <si>
    <t>Production</t>
  </si>
  <si>
    <t>Bands &amp; Entertainment</t>
  </si>
  <si>
    <t>Total Revenue</t>
  </si>
  <si>
    <t>Liquor Sales</t>
  </si>
  <si>
    <t>Tickets</t>
  </si>
  <si>
    <t>Revenue</t>
  </si>
  <si>
    <t>Graduation</t>
  </si>
  <si>
    <t>Printing - Tickets</t>
  </si>
  <si>
    <t>Supplies</t>
  </si>
  <si>
    <t xml:space="preserve">Revenue </t>
  </si>
  <si>
    <t>X-Ring</t>
  </si>
  <si>
    <t>O-Crew Appreciation</t>
  </si>
  <si>
    <t>International Week</t>
  </si>
  <si>
    <t>O-Crew Supplies</t>
  </si>
  <si>
    <t>O-Crew Chairs</t>
  </si>
  <si>
    <t>Rental</t>
  </si>
  <si>
    <t>Printing-Tickets</t>
  </si>
  <si>
    <t>Frosh Kit Products</t>
  </si>
  <si>
    <t>Frosh Kits/Tkts</t>
  </si>
  <si>
    <t>Labatt Sponsorship</t>
  </si>
  <si>
    <t>Sponsorship</t>
  </si>
  <si>
    <t>Frosh Week</t>
  </si>
  <si>
    <t>COCA Conference</t>
  </si>
  <si>
    <t>Sub-Executive Appreciation</t>
  </si>
  <si>
    <t>Rentals</t>
  </si>
  <si>
    <t xml:space="preserve">Printing - Tickets </t>
  </si>
  <si>
    <t>Ticket Sales</t>
  </si>
  <si>
    <t xml:space="preserve"> Activities and Events</t>
  </si>
  <si>
    <t>Total Expense</t>
  </si>
  <si>
    <t>Printing &amp; Publication</t>
  </si>
  <si>
    <t>Calendar</t>
  </si>
  <si>
    <t>Expenses - Appendix B</t>
  </si>
  <si>
    <t>Xaverian Weekly</t>
  </si>
  <si>
    <t>Expenses - Appendix A</t>
  </si>
  <si>
    <t>CFXU Radio</t>
  </si>
  <si>
    <t>Total Publicity Expense</t>
  </si>
  <si>
    <t>Contract Phototgrapher</t>
  </si>
  <si>
    <t>Marketing Team</t>
  </si>
  <si>
    <t>Publications and Printing</t>
  </si>
  <si>
    <t>Operations</t>
  </si>
  <si>
    <t>Publicity</t>
  </si>
  <si>
    <t>Total General Expense</t>
  </si>
  <si>
    <t>Equipment</t>
  </si>
  <si>
    <t>Web Administrator</t>
  </si>
  <si>
    <t>Sub-Exec Appreciation</t>
  </si>
  <si>
    <t>Technological Development</t>
  </si>
  <si>
    <t>Advertising</t>
  </si>
  <si>
    <t>Late Night Study Space</t>
  </si>
  <si>
    <t>Honorarium</t>
  </si>
  <si>
    <t>Net Expenses</t>
  </si>
  <si>
    <t>Telephone</t>
  </si>
  <si>
    <t>Food Resource Centre</t>
  </si>
  <si>
    <t>Net Profit</t>
  </si>
  <si>
    <t>Liquor Supplies</t>
  </si>
  <si>
    <t>Mixology</t>
  </si>
  <si>
    <t xml:space="preserve">Website </t>
  </si>
  <si>
    <t>Housing Commission</t>
  </si>
  <si>
    <t>Housing Office</t>
  </si>
  <si>
    <t>Advocate Honorarium (3)</t>
  </si>
  <si>
    <t>Total Elected Representative Expense</t>
  </si>
  <si>
    <t>Total OER Expenses</t>
  </si>
  <si>
    <t>Senior Class President/VP</t>
  </si>
  <si>
    <t>Senators (5)</t>
  </si>
  <si>
    <t>BOG (2)</t>
  </si>
  <si>
    <t>Other Elected Representative</t>
  </si>
  <si>
    <t>Election Expenses</t>
  </si>
  <si>
    <t>Elections</t>
  </si>
  <si>
    <t>Total Council Expenses</t>
  </si>
  <si>
    <t>T-Shirts</t>
  </si>
  <si>
    <t>Sub-exec appreciation</t>
  </si>
  <si>
    <t>Training</t>
  </si>
  <si>
    <t>Chair of Council</t>
  </si>
  <si>
    <t>Returning Officer (2)</t>
  </si>
  <si>
    <t>Chief Returning Officer</t>
  </si>
  <si>
    <t>Deputy Chair</t>
  </si>
  <si>
    <t>Council Operations</t>
    <phoneticPr fontId="0" type="noConversion"/>
  </si>
  <si>
    <t>Council</t>
  </si>
  <si>
    <t>Students' Union Elected Representative</t>
  </si>
  <si>
    <t>Total Executive Expense</t>
  </si>
  <si>
    <t>Total CASA Expense</t>
  </si>
  <si>
    <t>Campaign Expense</t>
  </si>
  <si>
    <t>Conference Expense</t>
  </si>
  <si>
    <t>Membership</t>
  </si>
  <si>
    <t>CASA</t>
  </si>
  <si>
    <t>Total ANSSA Expense</t>
  </si>
  <si>
    <t>Transition Training</t>
  </si>
  <si>
    <t>Executive Training</t>
  </si>
  <si>
    <t>Awards Banquet</t>
  </si>
  <si>
    <t>Awards</t>
  </si>
  <si>
    <t>Total General Expenses</t>
  </si>
  <si>
    <t>Postage</t>
  </si>
  <si>
    <t>Research Officers (2)</t>
  </si>
  <si>
    <t>Exec Operations</t>
  </si>
  <si>
    <t>Water Coolers</t>
  </si>
  <si>
    <t>Cell Phones</t>
  </si>
  <si>
    <t>Printing</t>
  </si>
  <si>
    <t>Honorarium (7)</t>
  </si>
  <si>
    <t>Food</t>
  </si>
  <si>
    <t>Equity Operations</t>
  </si>
  <si>
    <t>Equity Advocate (2)</t>
  </si>
  <si>
    <t>Students' Union Executive</t>
  </si>
  <si>
    <t>House President Training</t>
  </si>
  <si>
    <t>Off Campus Expense</t>
  </si>
  <si>
    <t>Off Campus Leaders</t>
  </si>
  <si>
    <t>Off-Campus Shirts</t>
  </si>
  <si>
    <t>Off Campus</t>
  </si>
  <si>
    <t>Hockey Cup Coordinator</t>
  </si>
  <si>
    <t>VP Honorarium (14)</t>
  </si>
  <si>
    <t>Off-Campus Event Fundraising</t>
  </si>
  <si>
    <t>Allocations</t>
  </si>
  <si>
    <t>Society Coordinator</t>
  </si>
  <si>
    <t>Societies Expense</t>
  </si>
  <si>
    <t>Commissions</t>
  </si>
  <si>
    <t>Sponsorship Coordinator</t>
  </si>
  <si>
    <t>House Accounts Coordinator</t>
  </si>
  <si>
    <t>Office Supplies</t>
  </si>
  <si>
    <t>Registration</t>
  </si>
  <si>
    <t>Vechicle Depreciation</t>
    <phoneticPr fontId="0" type="noConversion"/>
  </si>
  <si>
    <t>Gas</t>
  </si>
  <si>
    <t>Other Sponsorship</t>
  </si>
  <si>
    <t>Website</t>
  </si>
  <si>
    <t>Staff Honorarium</t>
  </si>
  <si>
    <t>Editor Honorarium</t>
  </si>
  <si>
    <t>Canadian Uni. Press Fee</t>
  </si>
  <si>
    <t>Depreciation/Equipment</t>
  </si>
  <si>
    <t>Online Advertising</t>
  </si>
  <si>
    <t>Appendix B- Xaverian Weekly: 2300</t>
  </si>
  <si>
    <t>Summer Staff Honorarium</t>
  </si>
  <si>
    <t>Finance &amp; Ads Manager</t>
  </si>
  <si>
    <t>Station Manager</t>
  </si>
  <si>
    <t>License Fees</t>
  </si>
  <si>
    <t>Repairs/Maintenance</t>
  </si>
  <si>
    <t>Commision</t>
  </si>
  <si>
    <t>Appendix A- CFXU: 2200</t>
  </si>
  <si>
    <t>Appendix</t>
  </si>
  <si>
    <t>Total</t>
  </si>
  <si>
    <t xml:space="preserve"> - Sponsorship Coordinator</t>
  </si>
  <si>
    <t xml:space="preserve"> - House Accounts Coordinator</t>
  </si>
  <si>
    <t xml:space="preserve"> - Society Coordinator</t>
  </si>
  <si>
    <t xml:space="preserve"> - House Cup Coordinator</t>
  </si>
  <si>
    <t xml:space="preserve"> - Research Officers (2)</t>
  </si>
  <si>
    <t xml:space="preserve"> - Senior Class VP</t>
  </si>
  <si>
    <t xml:space="preserve"> - Senior Class President</t>
  </si>
  <si>
    <t xml:space="preserve"> - Senators (5)</t>
  </si>
  <si>
    <t xml:space="preserve"> -BOG (2)</t>
  </si>
  <si>
    <t xml:space="preserve"> - Returning Officers (2)</t>
  </si>
  <si>
    <t xml:space="preserve"> - Chief Returning Officer</t>
  </si>
  <si>
    <t xml:space="preserve"> - Deputy Chair of Council</t>
  </si>
  <si>
    <t xml:space="preserve"> - Chair of Council</t>
  </si>
  <si>
    <t xml:space="preserve"> - Advocate (3)</t>
  </si>
  <si>
    <t xml:space="preserve"> - Xaverian Weekly Staff</t>
  </si>
  <si>
    <t xml:space="preserve"> - Xaverian Weekly Editor</t>
  </si>
  <si>
    <t xml:space="preserve"> - CFXU Staff </t>
  </si>
  <si>
    <t xml:space="preserve"> - CFXU Summer Staff</t>
  </si>
  <si>
    <t xml:space="preserve"> - CFXU External Manager</t>
  </si>
  <si>
    <t xml:space="preserve"> - CFXU Station Manager</t>
  </si>
  <si>
    <t xml:space="preserve"> - Marketing Team</t>
  </si>
  <si>
    <t xml:space="preserve"> - Web Administrator</t>
  </si>
  <si>
    <t xml:space="preserve"> - O-Crew Chairs (2)</t>
  </si>
  <si>
    <t>Activities</t>
  </si>
  <si>
    <t>Sub- Executive by department:</t>
  </si>
  <si>
    <t>VP Communications</t>
  </si>
  <si>
    <t>VP Activities</t>
  </si>
  <si>
    <t>VP Finance</t>
  </si>
  <si>
    <t>President</t>
  </si>
  <si>
    <t>Honorariun Breakdown</t>
  </si>
  <si>
    <t>Net Profit (Loss)</t>
  </si>
  <si>
    <t>Buspersons</t>
  </si>
  <si>
    <t>Servers</t>
  </si>
  <si>
    <t>Clothing - Uniforms</t>
  </si>
  <si>
    <t>Liquor Purchases</t>
  </si>
  <si>
    <t>Managers</t>
  </si>
  <si>
    <t>Juice and Pop</t>
  </si>
  <si>
    <t>Groceries</t>
  </si>
  <si>
    <t>Cups and Glassware</t>
  </si>
  <si>
    <t xml:space="preserve">Freight </t>
  </si>
  <si>
    <t>Socan Taxes</t>
  </si>
  <si>
    <t>Payroll Services Fees</t>
  </si>
  <si>
    <t>Employee Deductions</t>
  </si>
  <si>
    <t>Cleaning Services</t>
  </si>
  <si>
    <t>Bartenders</t>
  </si>
  <si>
    <t>Activities Dept. Events</t>
  </si>
  <si>
    <t>Promo/Sponsorship</t>
  </si>
  <si>
    <t>Pool Table</t>
  </si>
  <si>
    <t>Food Sales</t>
  </si>
  <si>
    <t>Beer Bottle Exchange</t>
  </si>
  <si>
    <t>Gate Sales</t>
  </si>
  <si>
    <t>Golden X Inn</t>
  </si>
  <si>
    <t>Employee Appreciation</t>
  </si>
  <si>
    <t>Payroll Service fees</t>
  </si>
  <si>
    <t>Clothing Purchases</t>
  </si>
  <si>
    <t>Clothing Sales</t>
  </si>
  <si>
    <t>Clothing Store</t>
  </si>
  <si>
    <t xml:space="preserve">Notes </t>
  </si>
  <si>
    <t>Purchase - Supplies</t>
  </si>
  <si>
    <t>Info Desk Staff Appreciation</t>
  </si>
  <si>
    <t>Information Desk Clerks</t>
  </si>
  <si>
    <t>Payroll Service Fees</t>
  </si>
  <si>
    <t>Fax &amp; Printing</t>
  </si>
  <si>
    <t>ISIC Cards</t>
  </si>
  <si>
    <t>St. Francis Xavier Students' Union</t>
  </si>
  <si>
    <t>Info Desk</t>
  </si>
  <si>
    <t>2013-2014</t>
  </si>
  <si>
    <t>Legal Fees</t>
  </si>
  <si>
    <t>Cell Phones: Full-Time Staff</t>
  </si>
  <si>
    <t>Riders</t>
  </si>
  <si>
    <t>Frosh Mail Out</t>
  </si>
  <si>
    <t>Marketing Managers</t>
  </si>
  <si>
    <t>Health Plan Honorarium</t>
  </si>
  <si>
    <t>Leasehold Improvements</t>
  </si>
  <si>
    <t>Business Vision License</t>
  </si>
  <si>
    <t>Capital Expenditures</t>
  </si>
  <si>
    <t>Fax Expenses</t>
  </si>
  <si>
    <t>Summer Intern</t>
  </si>
  <si>
    <t>Councillors(16)</t>
  </si>
  <si>
    <t>OC Community Fair</t>
  </si>
  <si>
    <t>Increase for 2013/14</t>
  </si>
  <si>
    <t>StFX Students' Union Budget 2013-2014</t>
  </si>
  <si>
    <t>2 Paid Hourly $11.00</t>
  </si>
  <si>
    <t>1 Contribution from Athletics</t>
  </si>
  <si>
    <t>DriveU Senior $11.00/HR</t>
  </si>
  <si>
    <t>Total Finance Revenue</t>
  </si>
  <si>
    <t>Total Finance Expenses</t>
  </si>
  <si>
    <t>Revenues over Expenses</t>
  </si>
  <si>
    <t>Expenses over Revenues</t>
  </si>
  <si>
    <t>Revenues Over Expenses</t>
  </si>
  <si>
    <t>Expenses Over Revenues</t>
  </si>
  <si>
    <t>1 15% Commission</t>
  </si>
  <si>
    <t>2 Business Vision Licence Renewal</t>
  </si>
  <si>
    <t xml:space="preserve">3 30% Commission </t>
  </si>
  <si>
    <t>1, 2</t>
  </si>
  <si>
    <t>DriveU Drivers $10.30/HR</t>
  </si>
  <si>
    <t>1 Bogey of $350 for $130,000 Sales, Cap of $1000 for $190,000 Sales</t>
  </si>
  <si>
    <t xml:space="preserve"> - Marketing Managers</t>
  </si>
  <si>
    <t xml:space="preserve"> - Councillors (16)</t>
  </si>
  <si>
    <t xml:space="preserve"> - Off Campus Leaders (2)</t>
  </si>
  <si>
    <t>Society Coordinator Operations</t>
  </si>
  <si>
    <t>2014-2015</t>
  </si>
  <si>
    <t>Info Desk / Maritime Bus</t>
  </si>
  <si>
    <t>Repairs &amp; Maintanence</t>
  </si>
  <si>
    <t>Information Desk Clothing / Training</t>
  </si>
  <si>
    <t>*Added research offiicers to communications</t>
  </si>
  <si>
    <t xml:space="preserve">Room Rentals added </t>
  </si>
  <si>
    <t>Internal</t>
  </si>
  <si>
    <t>External</t>
  </si>
  <si>
    <t>SNS</t>
  </si>
  <si>
    <t>Shared</t>
  </si>
  <si>
    <t>Total Inn Revenue</t>
  </si>
  <si>
    <t>Total Inn Expenses</t>
  </si>
  <si>
    <t>SUB Advertising &amp; Sponsorship</t>
  </si>
  <si>
    <t>4 Operations are consistently offset by donations</t>
  </si>
  <si>
    <t>Initiative Operations</t>
  </si>
  <si>
    <t>Total Internal Revenue</t>
  </si>
  <si>
    <t>Total Internal Expense</t>
  </si>
  <si>
    <t>Total Shared Expense</t>
  </si>
  <si>
    <t>Total  Revenue</t>
  </si>
  <si>
    <t>Total External Expense</t>
  </si>
  <si>
    <t>1. Previous amount removed as this is a fixed asset item, not operating expense</t>
  </si>
  <si>
    <t>2. Amount of $3,000 is a contractual obligation andcannot be changed</t>
  </si>
  <si>
    <t>3. Includes salary amount for 4 full time staff plus benefits expense</t>
  </si>
  <si>
    <t>4.All debt amounts to University have been paid in full (Dishwasher, Ice Machine, Floor Scrubber)</t>
  </si>
  <si>
    <t>1 Addition of ten $100 gifts for major awards</t>
  </si>
  <si>
    <t>5. Includes $20,000 for MacKay Lounge Renovation Committee (final yr), CFXU sound engineer one time.</t>
  </si>
  <si>
    <t>GPS Management</t>
  </si>
  <si>
    <t>At a cost of $50/month</t>
  </si>
  <si>
    <t>To address relevant student issues</t>
  </si>
  <si>
    <t>Donations</t>
  </si>
  <si>
    <t>1. Change from Fundraising to Operations</t>
  </si>
  <si>
    <t>2. Newly Added. Reallocation of publicity and conference, with $1000 added.</t>
  </si>
  <si>
    <t>CFSG Coordinator</t>
  </si>
  <si>
    <t>Entertainment Coordinator (1)</t>
  </si>
  <si>
    <t>1 Reduced to one sub-executive</t>
  </si>
  <si>
    <t>2 850 Frosh Kits at $110 Excluding HST</t>
  </si>
  <si>
    <t>3 X Ring Tickets $23.00 Excluding HST</t>
  </si>
  <si>
    <t>House Council Coordinator (3)</t>
  </si>
  <si>
    <t>Increase to 3 sub-executives from 2</t>
  </si>
  <si>
    <t>Addition of sub-executive position</t>
  </si>
  <si>
    <t>Group Fitness Passes</t>
  </si>
  <si>
    <t>Staff Appreciation</t>
  </si>
  <si>
    <t>Depreciation</t>
  </si>
  <si>
    <t xml:space="preserve"> Newly added to budget.</t>
  </si>
  <si>
    <t>Reduction to 1 position from 2.</t>
  </si>
  <si>
    <t>Number of Students Projected 14/15</t>
  </si>
  <si>
    <t>Budget 2014-2015</t>
  </si>
  <si>
    <t>1. Rideau sponsorship of Students' Union</t>
  </si>
  <si>
    <t xml:space="preserve"> - Equity Officer</t>
  </si>
  <si>
    <t xml:space="preserve"> - Environmental Officer</t>
  </si>
  <si>
    <t xml:space="preserve"> -House Council Coordinator (3)</t>
  </si>
  <si>
    <t xml:space="preserve"> - Student Food Centre Coordinator</t>
  </si>
  <si>
    <t xml:space="preserve"> - CFSG Coordinator</t>
  </si>
  <si>
    <t xml:space="preserve"> - Equity Advocate</t>
  </si>
  <si>
    <t xml:space="preserve"> - Entertainment Coordinator (1)</t>
  </si>
  <si>
    <t>Reduced to one position</t>
  </si>
  <si>
    <t>Increased to three positions</t>
  </si>
  <si>
    <t>Newly created position</t>
  </si>
  <si>
    <t>National Advertising</t>
  </si>
  <si>
    <t>Local Advertising</t>
  </si>
  <si>
    <t>Consolidated Budget 2014-2015</t>
  </si>
  <si>
    <t>May 2014</t>
  </si>
  <si>
    <t xml:space="preserve"> - House Presidents (12)</t>
  </si>
  <si>
    <t xml:space="preserve"> - House Vice Presidents (14)</t>
  </si>
  <si>
    <t>Addition of one house president</t>
  </si>
  <si>
    <t>Presidents' Honorarium (12)</t>
  </si>
  <si>
    <t>VP Academic</t>
  </si>
  <si>
    <t>VP Internal</t>
  </si>
  <si>
    <t>VP External</t>
  </si>
  <si>
    <t>Sustainability Officers(2)</t>
  </si>
  <si>
    <t>Sustainabilty Operations</t>
  </si>
  <si>
    <t>Change from two leaders to one president and one vice president</t>
  </si>
  <si>
    <t>3. If goal of $8000 is collected, one additional printed issue will be approved.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</si>
</sst>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&quot;$&quot;#,##0.00"/>
    <numFmt numFmtId="168" formatCode="_-&quot;$&quot;* #,##0_-;\-&quot;$&quot;* #,##0.00_-;_-&quot;$&quot;* &quot;-&quot;??_-;_-@_-"/>
    <numFmt numFmtId="169" formatCode="_(&quot;$&quot;* #,##0_);_(&quot;$&quot;* \(#,##0\);_(&quot;$&quot;* &quot;-&quot;??_);_(@_)"/>
    <numFmt numFmtId="170" formatCode="_-&quot;$&quot;* #,##0_-;\-&quot;$&quot;* #,##0_-;_-&quot;$&quot;* &quot;-&quot;??_-;_-@_-"/>
    <numFmt numFmtId="171" formatCode="&quot;$&quot;#,##0"/>
  </numFmts>
  <fonts count="26" x14ac:knownFonts="1">
    <font>
      <sz val="11"/>
      <color theme="1"/>
      <name val="Calibri"/>
      <family val="2"/>
      <scheme val="minor"/>
    </font>
    <font>
      <sz val="10"/>
      <name val="Helvetica LT Std"/>
      <family val="2"/>
    </font>
    <font>
      <b/>
      <sz val="10"/>
      <name val="Helvetica LT Std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 val="singleAccounting"/>
      <sz val="10"/>
      <name val="Arial"/>
    </font>
    <font>
      <sz val="11"/>
      <color theme="1"/>
      <name val="Arial"/>
    </font>
    <font>
      <sz val="8"/>
      <name val="Calibri"/>
      <family val="2"/>
      <scheme val="minor"/>
    </font>
    <font>
      <b/>
      <u val="singleAccounting"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CCCC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56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1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80">
    <xf numFmtId="0" fontId="0" fillId="0" borderId="0" xfId="0"/>
    <xf numFmtId="0" fontId="1" fillId="0" borderId="0" xfId="1" applyFont="1"/>
    <xf numFmtId="165" fontId="1" fillId="0" borderId="0" xfId="2" applyFont="1"/>
    <xf numFmtId="165" fontId="2" fillId="0" borderId="0" xfId="2" applyFont="1" applyAlignment="1"/>
    <xf numFmtId="0" fontId="2" fillId="0" borderId="0" xfId="1" applyFont="1"/>
    <xf numFmtId="165" fontId="1" fillId="0" borderId="0" xfId="2" applyFont="1" applyAlignment="1"/>
    <xf numFmtId="164" fontId="1" fillId="0" borderId="0" xfId="3" applyFont="1"/>
    <xf numFmtId="0" fontId="2" fillId="0" borderId="0" xfId="1" applyFont="1" applyAlignment="1">
      <alignment horizontal="right"/>
    </xf>
    <xf numFmtId="167" fontId="1" fillId="0" borderId="0" xfId="1" applyNumberFormat="1" applyFont="1"/>
    <xf numFmtId="0" fontId="1" fillId="0" borderId="0" xfId="1" applyFont="1" applyAlignment="1">
      <alignment horizontal="left"/>
    </xf>
    <xf numFmtId="166" fontId="1" fillId="0" borderId="0" xfId="2" applyNumberFormat="1" applyFont="1" applyAlignment="1">
      <alignment horizontal="right"/>
    </xf>
    <xf numFmtId="42" fontId="3" fillId="0" borderId="0" xfId="1" applyNumberFormat="1" applyFont="1"/>
    <xf numFmtId="0" fontId="3" fillId="0" borderId="0" xfId="3" applyNumberFormat="1" applyFont="1"/>
    <xf numFmtId="42" fontId="3" fillId="0" borderId="0" xfId="1" applyNumberFormat="1" applyFont="1" applyBorder="1"/>
    <xf numFmtId="42" fontId="4" fillId="0" borderId="0" xfId="1" applyNumberFormat="1" applyFont="1" applyBorder="1"/>
    <xf numFmtId="41" fontId="3" fillId="0" borderId="0" xfId="1" applyNumberFormat="1" applyFont="1"/>
    <xf numFmtId="41" fontId="4" fillId="0" borderId="1" xfId="1" applyNumberFormat="1" applyFont="1" applyBorder="1"/>
    <xf numFmtId="41" fontId="4" fillId="0" borderId="0" xfId="3" applyNumberFormat="1" applyFont="1" applyBorder="1"/>
    <xf numFmtId="42" fontId="4" fillId="0" borderId="0" xfId="1" applyNumberFormat="1" applyFont="1"/>
    <xf numFmtId="41" fontId="3" fillId="0" borderId="0" xfId="3" applyNumberFormat="1" applyFont="1"/>
    <xf numFmtId="41" fontId="3" fillId="0" borderId="0" xfId="1" applyNumberFormat="1" applyFont="1" applyBorder="1"/>
    <xf numFmtId="42" fontId="4" fillId="0" borderId="0" xfId="1" applyNumberFormat="1" applyFont="1" applyAlignment="1">
      <alignment horizontal="right"/>
    </xf>
    <xf numFmtId="41" fontId="4" fillId="0" borderId="2" xfId="3" applyNumberFormat="1" applyFont="1" applyBorder="1"/>
    <xf numFmtId="41" fontId="3" fillId="0" borderId="0" xfId="3" applyNumberFormat="1" applyFont="1" applyBorder="1"/>
    <xf numFmtId="42" fontId="4" fillId="0" borderId="0" xfId="1" applyNumberFormat="1" applyFont="1" applyAlignment="1">
      <alignment horizontal="left"/>
    </xf>
    <xf numFmtId="42" fontId="3" fillId="0" borderId="0" xfId="1" applyNumberFormat="1" applyFont="1" applyAlignment="1">
      <alignment horizontal="left"/>
    </xf>
    <xf numFmtId="41" fontId="3" fillId="0" borderId="0" xfId="3" applyNumberFormat="1" applyFont="1" applyFill="1"/>
    <xf numFmtId="0" fontId="3" fillId="0" borderId="0" xfId="3" applyNumberFormat="1" applyFont="1" applyAlignment="1">
      <alignment horizontal="right"/>
    </xf>
    <xf numFmtId="41" fontId="3" fillId="3" borderId="0" xfId="3" applyNumberFormat="1" applyFont="1" applyFill="1"/>
    <xf numFmtId="41" fontId="4" fillId="3" borderId="0" xfId="1" applyNumberFormat="1" applyFont="1" applyFill="1"/>
    <xf numFmtId="42" fontId="3" fillId="3" borderId="0" xfId="1" applyNumberFormat="1" applyFont="1" applyFill="1"/>
    <xf numFmtId="42" fontId="4" fillId="3" borderId="0" xfId="1" applyNumberFormat="1" applyFont="1" applyFill="1"/>
    <xf numFmtId="41" fontId="4" fillId="0" borderId="0" xfId="1" applyNumberFormat="1" applyFont="1"/>
    <xf numFmtId="41" fontId="3" fillId="0" borderId="0" xfId="1" applyNumberFormat="1" applyFont="1" applyBorder="1" applyAlignment="1">
      <alignment horizontal="right"/>
    </xf>
    <xf numFmtId="42" fontId="4" fillId="3" borderId="0" xfId="3" applyNumberFormat="1" applyFont="1" applyFill="1"/>
    <xf numFmtId="42" fontId="4" fillId="0" borderId="0" xfId="1" applyNumberFormat="1" applyFont="1" applyAlignment="1">
      <alignment horizontal="center"/>
    </xf>
    <xf numFmtId="0" fontId="4" fillId="0" borderId="0" xfId="3" applyNumberFormat="1" applyFont="1"/>
    <xf numFmtId="42" fontId="4" fillId="2" borderId="0" xfId="1" applyNumberFormat="1" applyFont="1" applyFill="1" applyAlignment="1">
      <alignment horizontal="center"/>
    </xf>
    <xf numFmtId="0" fontId="4" fillId="0" borderId="0" xfId="3" applyNumberFormat="1" applyFont="1" applyAlignment="1">
      <alignment horizontal="center"/>
    </xf>
    <xf numFmtId="0" fontId="3" fillId="0" borderId="0" xfId="1" applyFont="1"/>
    <xf numFmtId="0" fontId="3" fillId="0" borderId="0" xfId="1"/>
    <xf numFmtId="0" fontId="4" fillId="0" borderId="0" xfId="1" applyFont="1"/>
    <xf numFmtId="0" fontId="3" fillId="3" borderId="0" xfId="1" applyFont="1" applyFill="1"/>
    <xf numFmtId="0" fontId="4" fillId="3" borderId="0" xfId="1" applyFont="1" applyFill="1"/>
    <xf numFmtId="0" fontId="3" fillId="0" borderId="0" xfId="1" applyFont="1" applyBorder="1"/>
    <xf numFmtId="41" fontId="4" fillId="0" borderId="0" xfId="1" applyNumberFormat="1" applyFont="1" applyBorder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41" fontId="4" fillId="0" borderId="3" xfId="1" applyNumberFormat="1" applyFont="1" applyBorder="1"/>
    <xf numFmtId="41" fontId="3" fillId="0" borderId="0" xfId="1" applyNumberFormat="1" applyFont="1" applyFill="1"/>
    <xf numFmtId="0" fontId="3" fillId="0" borderId="0" xfId="1" applyFont="1" applyFill="1" applyAlignment="1">
      <alignment horizontal="left"/>
    </xf>
    <xf numFmtId="0" fontId="3" fillId="4" borderId="0" xfId="1" applyFont="1" applyFill="1"/>
    <xf numFmtId="41" fontId="3" fillId="0" borderId="0" xfId="1" applyNumberFormat="1" applyFont="1" applyAlignment="1">
      <alignment horizontal="center"/>
    </xf>
    <xf numFmtId="41" fontId="3" fillId="0" borderId="0" xfId="1" applyNumberFormat="1" applyFont="1" applyAlignment="1">
      <alignment horizontal="right"/>
    </xf>
    <xf numFmtId="168" fontId="3" fillId="3" borderId="0" xfId="1" applyNumberFormat="1" applyFont="1" applyFill="1"/>
    <xf numFmtId="168" fontId="3" fillId="3" borderId="0" xfId="1" applyNumberFormat="1" applyFont="1" applyFill="1" applyAlignment="1">
      <alignment horizontal="right"/>
    </xf>
    <xf numFmtId="168" fontId="4" fillId="0" borderId="0" xfId="1" applyNumberFormat="1" applyFont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3" borderId="0" xfId="1" applyFont="1" applyFill="1" applyAlignment="1">
      <alignment horizontal="right"/>
    </xf>
    <xf numFmtId="49" fontId="3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 applyAlignment="1">
      <alignment horizontal="center"/>
    </xf>
    <xf numFmtId="0" fontId="4" fillId="2" borderId="0" xfId="1" applyFont="1" applyFill="1"/>
    <xf numFmtId="0" fontId="5" fillId="0" borderId="0" xfId="1" applyFont="1"/>
    <xf numFmtId="0" fontId="3" fillId="0" borderId="0" xfId="1" applyNumberFormat="1" applyFont="1" applyFill="1"/>
    <xf numFmtId="42" fontId="3" fillId="3" borderId="0" xfId="1" applyNumberFormat="1" applyFont="1" applyFill="1" applyBorder="1"/>
    <xf numFmtId="41" fontId="4" fillId="0" borderId="4" xfId="1" applyNumberFormat="1" applyFont="1" applyBorder="1"/>
    <xf numFmtId="42" fontId="4" fillId="0" borderId="0" xfId="3" applyNumberFormat="1" applyFont="1" applyBorder="1"/>
    <xf numFmtId="41" fontId="3" fillId="0" borderId="0" xfId="1" applyNumberFormat="1" applyFont="1" applyFill="1" applyBorder="1"/>
    <xf numFmtId="42" fontId="3" fillId="0" borderId="0" xfId="1" applyNumberFormat="1" applyFont="1" applyFill="1" applyBorder="1"/>
    <xf numFmtId="42" fontId="3" fillId="0" borderId="0" xfId="1" applyNumberFormat="1" applyFont="1" applyFill="1"/>
    <xf numFmtId="41" fontId="3" fillId="0" borderId="0" xfId="3" applyNumberFormat="1" applyFont="1" applyFill="1" applyBorder="1"/>
    <xf numFmtId="41" fontId="3" fillId="3" borderId="0" xfId="1" applyNumberFormat="1" applyFont="1" applyFill="1"/>
    <xf numFmtId="42" fontId="4" fillId="3" borderId="0" xfId="1" applyNumberFormat="1" applyFont="1" applyFill="1" applyBorder="1"/>
    <xf numFmtId="0" fontId="4" fillId="0" borderId="0" xfId="1" applyNumberFormat="1" applyFont="1" applyFill="1"/>
    <xf numFmtId="42" fontId="4" fillId="0" borderId="0" xfId="1" applyNumberFormat="1" applyFont="1" applyFill="1" applyBorder="1"/>
    <xf numFmtId="42" fontId="4" fillId="0" borderId="0" xfId="1" applyNumberFormat="1" applyFont="1" applyFill="1"/>
    <xf numFmtId="42" fontId="3" fillId="0" borderId="0" xfId="3" applyNumberFormat="1" applyFont="1" applyFill="1" applyBorder="1"/>
    <xf numFmtId="42" fontId="3" fillId="0" borderId="0" xfId="3" applyNumberFormat="1" applyFont="1" applyBorder="1"/>
    <xf numFmtId="41" fontId="3" fillId="0" borderId="0" xfId="3" applyNumberFormat="1" applyFont="1" applyFill="1" applyAlignment="1">
      <alignment horizontal="left"/>
    </xf>
    <xf numFmtId="41" fontId="3" fillId="0" borderId="0" xfId="3" applyNumberFormat="1" applyFont="1" applyFill="1" applyBorder="1" applyAlignment="1">
      <alignment horizontal="left"/>
    </xf>
    <xf numFmtId="42" fontId="3" fillId="0" borderId="0" xfId="1" applyNumberFormat="1" applyFont="1" applyFill="1" applyAlignment="1">
      <alignment horizontal="left"/>
    </xf>
    <xf numFmtId="0" fontId="3" fillId="0" borderId="0" xfId="1" applyNumberFormat="1" applyFont="1" applyFill="1" applyAlignment="1">
      <alignment horizontal="left"/>
    </xf>
    <xf numFmtId="42" fontId="3" fillId="0" borderId="0" xfId="3" applyNumberFormat="1" applyFont="1" applyFill="1" applyBorder="1" applyAlignment="1">
      <alignment horizontal="left"/>
    </xf>
    <xf numFmtId="42" fontId="4" fillId="0" borderId="0" xfId="1" applyNumberFormat="1" applyFont="1" applyFill="1" applyAlignment="1">
      <alignment horizontal="left"/>
    </xf>
    <xf numFmtId="42" fontId="4" fillId="0" borderId="0" xfId="1" applyNumberFormat="1" applyFont="1" applyFill="1" applyBorder="1" applyAlignment="1">
      <alignment horizontal="left"/>
    </xf>
    <xf numFmtId="0" fontId="4" fillId="0" borderId="0" xfId="1" applyNumberFormat="1" applyFont="1" applyFill="1" applyAlignment="1">
      <alignment horizontal="left"/>
    </xf>
    <xf numFmtId="0" fontId="4" fillId="0" borderId="0" xfId="1" applyNumberFormat="1" applyFont="1" applyFill="1" applyAlignment="1">
      <alignment horizontal="right"/>
    </xf>
    <xf numFmtId="42" fontId="4" fillId="0" borderId="0" xfId="1" applyNumberFormat="1" applyFont="1" applyFill="1" applyAlignment="1"/>
    <xf numFmtId="0" fontId="4" fillId="0" borderId="0" xfId="1" applyNumberFormat="1" applyFont="1" applyFill="1" applyAlignment="1"/>
    <xf numFmtId="42" fontId="4" fillId="2" borderId="0" xfId="1" applyNumberFormat="1" applyFont="1" applyFill="1" applyAlignment="1"/>
    <xf numFmtId="0" fontId="3" fillId="0" borderId="0" xfId="1" applyNumberFormat="1" applyFont="1"/>
    <xf numFmtId="0" fontId="6" fillId="0" borderId="0" xfId="1" applyFont="1"/>
    <xf numFmtId="0" fontId="7" fillId="0" borderId="0" xfId="1" applyFont="1"/>
    <xf numFmtId="0" fontId="3" fillId="0" borderId="0" xfId="1" applyFont="1" applyAlignment="1"/>
    <xf numFmtId="0" fontId="3" fillId="0" borderId="0" xfId="1" applyNumberFormat="1" applyFont="1" applyAlignment="1"/>
    <xf numFmtId="0" fontId="7" fillId="0" borderId="0" xfId="1" applyFont="1" applyAlignment="1">
      <alignment horizontal="center" vertical="center"/>
    </xf>
    <xf numFmtId="0" fontId="3" fillId="3" borderId="0" xfId="1" applyNumberFormat="1" applyFont="1" applyFill="1"/>
    <xf numFmtId="0" fontId="8" fillId="0" borderId="0" xfId="1" applyFont="1"/>
    <xf numFmtId="169" fontId="4" fillId="0" borderId="0" xfId="1" applyNumberFormat="1" applyFont="1"/>
    <xf numFmtId="41" fontId="9" fillId="0" borderId="2" xfId="1" applyNumberFormat="1" applyFont="1" applyBorder="1"/>
    <xf numFmtId="41" fontId="4" fillId="0" borderId="2" xfId="1" applyNumberFormat="1" applyFont="1" applyBorder="1"/>
    <xf numFmtId="0" fontId="4" fillId="0" borderId="0" xfId="1" applyNumberFormat="1" applyFont="1"/>
    <xf numFmtId="41" fontId="9" fillId="0" borderId="2" xfId="1" applyNumberFormat="1" applyFont="1" applyFill="1" applyBorder="1"/>
    <xf numFmtId="0" fontId="4" fillId="3" borderId="0" xfId="1" applyNumberFormat="1" applyFont="1" applyFill="1"/>
    <xf numFmtId="41" fontId="3" fillId="0" borderId="3" xfId="1" applyNumberFormat="1" applyFont="1" applyBorder="1"/>
    <xf numFmtId="0" fontId="3" fillId="3" borderId="0" xfId="3" applyNumberFormat="1" applyFont="1" applyFill="1"/>
    <xf numFmtId="41" fontId="3" fillId="0" borderId="2" xfId="1" applyNumberFormat="1" applyFont="1" applyBorder="1"/>
    <xf numFmtId="0" fontId="3" fillId="0" borderId="0" xfId="1" applyNumberFormat="1" applyFont="1" applyAlignment="1">
      <alignment wrapText="1"/>
    </xf>
    <xf numFmtId="0" fontId="3" fillId="0" borderId="0" xfId="1" applyFont="1" applyAlignment="1">
      <alignment horizontal="center" vertical="center"/>
    </xf>
    <xf numFmtId="0" fontId="3" fillId="3" borderId="0" xfId="1" applyNumberFormat="1" applyFont="1" applyFill="1" applyBorder="1"/>
    <xf numFmtId="0" fontId="3" fillId="0" borderId="0" xfId="1" applyNumberFormat="1" applyFont="1" applyFill="1" applyBorder="1"/>
    <xf numFmtId="0" fontId="4" fillId="0" borderId="0" xfId="3" applyNumberFormat="1" applyFont="1" applyBorder="1"/>
    <xf numFmtId="0" fontId="4" fillId="0" borderId="0" xfId="3" applyNumberFormat="1" applyFont="1" applyFill="1" applyBorder="1"/>
    <xf numFmtId="0" fontId="10" fillId="0" borderId="0" xfId="1" applyFont="1"/>
    <xf numFmtId="0" fontId="10" fillId="0" borderId="0" xfId="1" applyNumberFormat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/>
    <xf numFmtId="0" fontId="10" fillId="0" borderId="0" xfId="1" applyFont="1" applyAlignment="1">
      <alignment vertical="center"/>
    </xf>
    <xf numFmtId="0" fontId="10" fillId="3" borderId="0" xfId="1" applyFont="1" applyFill="1"/>
    <xf numFmtId="0" fontId="10" fillId="3" borderId="0" xfId="1" applyNumberFormat="1" applyFont="1" applyFill="1"/>
    <xf numFmtId="0" fontId="9" fillId="3" borderId="0" xfId="1" applyFont="1" applyFill="1"/>
    <xf numFmtId="41" fontId="9" fillId="0" borderId="1" xfId="1" applyNumberFormat="1" applyFont="1" applyBorder="1"/>
    <xf numFmtId="41" fontId="10" fillId="0" borderId="0" xfId="1" applyNumberFormat="1" applyFont="1"/>
    <xf numFmtId="0" fontId="9" fillId="0" borderId="0" xfId="3" applyNumberFormat="1" applyFont="1"/>
    <xf numFmtId="0" fontId="9" fillId="0" borderId="0" xfId="1" applyFont="1"/>
    <xf numFmtId="41" fontId="9" fillId="0" borderId="3" xfId="1" applyNumberFormat="1" applyFont="1" applyBorder="1"/>
    <xf numFmtId="41" fontId="10" fillId="0" borderId="0" xfId="1" applyNumberFormat="1" applyFont="1" applyFill="1"/>
    <xf numFmtId="0" fontId="9" fillId="3" borderId="0" xfId="1" applyNumberFormat="1" applyFont="1" applyFill="1"/>
    <xf numFmtId="0" fontId="9" fillId="0" borderId="0" xfId="1" applyNumberFormat="1" applyFont="1"/>
    <xf numFmtId="0" fontId="9" fillId="2" borderId="0" xfId="1" applyFont="1" applyFill="1"/>
    <xf numFmtId="41" fontId="1" fillId="0" borderId="0" xfId="1" applyNumberFormat="1" applyFont="1"/>
    <xf numFmtId="0" fontId="1" fillId="0" borderId="0" xfId="1" applyFont="1" applyFill="1"/>
    <xf numFmtId="41" fontId="10" fillId="0" borderId="2" xfId="1" applyNumberFormat="1" applyFont="1" applyBorder="1"/>
    <xf numFmtId="42" fontId="10" fillId="0" borderId="0" xfId="1" applyNumberFormat="1" applyFont="1" applyBorder="1"/>
    <xf numFmtId="42" fontId="10" fillId="0" borderId="0" xfId="1" applyNumberFormat="1" applyFont="1"/>
    <xf numFmtId="0" fontId="10" fillId="0" borderId="0" xfId="1" applyNumberFormat="1" applyFont="1" applyFill="1"/>
    <xf numFmtId="41" fontId="10" fillId="3" borderId="0" xfId="1" applyNumberFormat="1" applyFont="1" applyFill="1"/>
    <xf numFmtId="42" fontId="10" fillId="3" borderId="0" xfId="1" applyNumberFormat="1" applyFont="1" applyFill="1" applyBorder="1"/>
    <xf numFmtId="42" fontId="9" fillId="3" borderId="0" xfId="1" applyNumberFormat="1" applyFont="1" applyFill="1"/>
    <xf numFmtId="0" fontId="9" fillId="0" borderId="0" xfId="1" applyNumberFormat="1" applyFont="1" applyFill="1"/>
    <xf numFmtId="0" fontId="10" fillId="0" borderId="0" xfId="1" applyFont="1" applyFill="1"/>
    <xf numFmtId="0" fontId="9" fillId="0" borderId="0" xfId="1" applyFont="1" applyFill="1"/>
    <xf numFmtId="0" fontId="3" fillId="0" borderId="0" xfId="1" applyAlignment="1"/>
    <xf numFmtId="41" fontId="3" fillId="0" borderId="0" xfId="1" applyNumberFormat="1"/>
    <xf numFmtId="0" fontId="3" fillId="0" borderId="0" xfId="1" applyNumberFormat="1"/>
    <xf numFmtId="41" fontId="4" fillId="0" borderId="0" xfId="4" applyNumberFormat="1" applyFont="1" applyFill="1"/>
    <xf numFmtId="41" fontId="9" fillId="0" borderId="0" xfId="1" applyNumberFormat="1" applyFont="1" applyBorder="1"/>
    <xf numFmtId="0" fontId="4" fillId="0" borderId="0" xfId="1" applyFont="1" applyBorder="1"/>
    <xf numFmtId="0" fontId="4" fillId="6" borderId="0" xfId="1" applyFont="1" applyFill="1"/>
    <xf numFmtId="0" fontId="4" fillId="6" borderId="0" xfId="1" applyFont="1" applyFill="1" applyBorder="1"/>
    <xf numFmtId="41" fontId="4" fillId="0" borderId="0" xfId="4" applyNumberFormat="1" applyFont="1" applyBorder="1"/>
    <xf numFmtId="42" fontId="4" fillId="0" borderId="0" xfId="4" applyNumberFormat="1" applyFont="1" applyBorder="1"/>
    <xf numFmtId="41" fontId="3" fillId="0" borderId="0" xfId="4" applyNumberFormat="1" applyFont="1" applyBorder="1"/>
    <xf numFmtId="41" fontId="3" fillId="7" borderId="0" xfId="1" applyNumberFormat="1" applyFont="1" applyFill="1"/>
    <xf numFmtId="41" fontId="3" fillId="7" borderId="0" xfId="1" applyNumberFormat="1" applyFont="1" applyFill="1" applyBorder="1"/>
    <xf numFmtId="42" fontId="3" fillId="7" borderId="0" xfId="1" applyNumberFormat="1" applyFont="1" applyFill="1"/>
    <xf numFmtId="0" fontId="11" fillId="7" borderId="0" xfId="1" applyFont="1" applyFill="1"/>
    <xf numFmtId="0" fontId="3" fillId="7" borderId="0" xfId="1" applyFont="1" applyFill="1"/>
    <xf numFmtId="0" fontId="3" fillId="7" borderId="0" xfId="1" applyFont="1" applyFill="1" applyBorder="1"/>
    <xf numFmtId="0" fontId="11" fillId="0" borderId="0" xfId="1" applyFont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11" fillId="8" borderId="0" xfId="1" applyFont="1" applyFill="1" applyAlignment="1"/>
    <xf numFmtId="0" fontId="5" fillId="0" borderId="0" xfId="1" applyFont="1" applyFill="1" applyAlignment="1"/>
    <xf numFmtId="0" fontId="3" fillId="6" borderId="0" xfId="1" applyFont="1" applyFill="1"/>
    <xf numFmtId="42" fontId="4" fillId="0" borderId="0" xfId="5" applyNumberFormat="1" applyFont="1" applyBorder="1"/>
    <xf numFmtId="41" fontId="3" fillId="6" borderId="0" xfId="1" applyNumberFormat="1" applyFont="1" applyFill="1"/>
    <xf numFmtId="42" fontId="13" fillId="6" borderId="0" xfId="1" applyNumberFormat="1" applyFont="1" applyFill="1"/>
    <xf numFmtId="0" fontId="13" fillId="6" borderId="0" xfId="1" applyFont="1" applyFill="1"/>
    <xf numFmtId="42" fontId="13" fillId="0" borderId="0" xfId="1" applyNumberFormat="1" applyFont="1"/>
    <xf numFmtId="171" fontId="3" fillId="6" borderId="0" xfId="1" applyNumberFormat="1" applyFont="1" applyFill="1"/>
    <xf numFmtId="0" fontId="14" fillId="8" borderId="0" xfId="1" applyFont="1" applyFill="1"/>
    <xf numFmtId="0" fontId="13" fillId="0" borderId="0" xfId="1" applyFont="1" applyAlignment="1">
      <alignment horizontal="left"/>
    </xf>
    <xf numFmtId="0" fontId="15" fillId="0" borderId="0" xfId="1" applyFont="1"/>
    <xf numFmtId="0" fontId="4" fillId="7" borderId="0" xfId="1" applyFont="1" applyFill="1"/>
    <xf numFmtId="0" fontId="13" fillId="7" borderId="0" xfId="1" applyFont="1" applyFill="1"/>
    <xf numFmtId="0" fontId="5" fillId="8" borderId="0" xfId="1" applyFont="1" applyFill="1"/>
    <xf numFmtId="42" fontId="9" fillId="0" borderId="0" xfId="1" applyNumberFormat="1" applyFont="1" applyAlignment="1">
      <alignment horizontal="left"/>
    </xf>
    <xf numFmtId="42" fontId="9" fillId="0" borderId="0" xfId="1" applyNumberFormat="1" applyFont="1"/>
    <xf numFmtId="3" fontId="3" fillId="0" borderId="0" xfId="1" applyNumberFormat="1" applyFont="1"/>
    <xf numFmtId="3" fontId="3" fillId="0" borderId="2" xfId="3" applyNumberFormat="1" applyFont="1" applyBorder="1"/>
    <xf numFmtId="37" fontId="3" fillId="0" borderId="0" xfId="1" applyNumberFormat="1" applyFont="1"/>
    <xf numFmtId="37" fontId="3" fillId="0" borderId="2" xfId="1" applyNumberFormat="1" applyFont="1" applyBorder="1"/>
    <xf numFmtId="42" fontId="4" fillId="0" borderId="0" xfId="1" applyNumberFormat="1" applyFont="1" applyAlignment="1">
      <alignment horizontal="center"/>
    </xf>
    <xf numFmtId="0" fontId="3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7" fillId="0" borderId="0" xfId="1" applyFont="1" applyAlignment="1">
      <alignment horizontal="left" vertical="center"/>
    </xf>
    <xf numFmtId="43" fontId="3" fillId="0" borderId="0" xfId="1" applyNumberFormat="1" applyFont="1"/>
    <xf numFmtId="44" fontId="3" fillId="0" borderId="0" xfId="1" applyNumberFormat="1" applyFont="1"/>
    <xf numFmtId="43" fontId="4" fillId="0" borderId="0" xfId="1" applyNumberFormat="1" applyFont="1" applyBorder="1"/>
    <xf numFmtId="0" fontId="3" fillId="0" borderId="0" xfId="1" applyFont="1" applyAlignment="1">
      <alignment horizontal="left" vertical="center"/>
    </xf>
    <xf numFmtId="43" fontId="3" fillId="0" borderId="0" xfId="6" applyFont="1"/>
    <xf numFmtId="0" fontId="3" fillId="0" borderId="0" xfId="0" applyFont="1"/>
    <xf numFmtId="41" fontId="3" fillId="0" borderId="0" xfId="0" applyNumberFormat="1" applyFont="1"/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2" borderId="0" xfId="1" applyFont="1" applyFill="1"/>
    <xf numFmtId="0" fontId="4" fillId="0" borderId="0" xfId="1" applyNumberFormat="1" applyFont="1" applyAlignment="1">
      <alignment horizontal="center"/>
    </xf>
    <xf numFmtId="41" fontId="4" fillId="0" borderId="0" xfId="1" applyNumberFormat="1" applyFont="1" applyAlignment="1">
      <alignment horizontal="center"/>
    </xf>
    <xf numFmtId="41" fontId="3" fillId="5" borderId="0" xfId="1" applyNumberFormat="1" applyFont="1" applyFill="1"/>
    <xf numFmtId="44" fontId="4" fillId="0" borderId="0" xfId="1" applyNumberFormat="1" applyFont="1"/>
    <xf numFmtId="0" fontId="3" fillId="0" borderId="0" xfId="3" applyNumberFormat="1" applyFont="1" applyBorder="1"/>
    <xf numFmtId="44" fontId="4" fillId="5" borderId="0" xfId="1" applyNumberFormat="1" applyFont="1" applyFill="1" applyAlignment="1"/>
    <xf numFmtId="0" fontId="4" fillId="5" borderId="0" xfId="1" applyNumberFormat="1" applyFont="1" applyFill="1" applyAlignment="1"/>
    <xf numFmtId="41" fontId="4" fillId="5" borderId="0" xfId="1" applyNumberFormat="1" applyFont="1" applyFill="1" applyAlignment="1"/>
    <xf numFmtId="41" fontId="3" fillId="0" borderId="0" xfId="4" applyNumberFormat="1" applyFont="1"/>
    <xf numFmtId="41" fontId="3" fillId="0" borderId="0" xfId="4" applyNumberFormat="1" applyFont="1" applyFill="1"/>
    <xf numFmtId="41" fontId="3" fillId="0" borderId="2" xfId="4" applyNumberFormat="1" applyFont="1" applyBorder="1"/>
    <xf numFmtId="0" fontId="22" fillId="0" borderId="0" xfId="1" applyNumberFormat="1" applyFont="1"/>
    <xf numFmtId="0" fontId="3" fillId="0" borderId="0" xfId="1" applyFont="1" applyAlignment="1">
      <alignment horizontal="center"/>
    </xf>
    <xf numFmtId="0" fontId="3" fillId="5" borderId="0" xfId="1" applyNumberFormat="1" applyFont="1" applyFill="1"/>
    <xf numFmtId="44" fontId="4" fillId="0" borderId="0" xfId="1" applyNumberFormat="1" applyFont="1" applyBorder="1"/>
    <xf numFmtId="0" fontId="3" fillId="0" borderId="3" xfId="1" applyBorder="1"/>
    <xf numFmtId="0" fontId="3" fillId="0" borderId="0" xfId="1" applyBorder="1"/>
    <xf numFmtId="41" fontId="3" fillId="0" borderId="0" xfId="49" applyFont="1"/>
    <xf numFmtId="41" fontId="4" fillId="0" borderId="2" xfId="49" applyFont="1" applyBorder="1"/>
    <xf numFmtId="41" fontId="4" fillId="0" borderId="1" xfId="49" applyFont="1" applyBorder="1"/>
    <xf numFmtId="41" fontId="4" fillId="0" borderId="5" xfId="49" applyFont="1" applyBorder="1"/>
    <xf numFmtId="41" fontId="4" fillId="0" borderId="3" xfId="49" applyFont="1" applyBorder="1"/>
    <xf numFmtId="41" fontId="3" fillId="7" borderId="0" xfId="49" applyFont="1" applyFill="1"/>
    <xf numFmtId="41" fontId="3" fillId="0" borderId="3" xfId="49" applyFont="1" applyBorder="1"/>
    <xf numFmtId="41" fontId="4" fillId="0" borderId="0" xfId="49" applyFont="1" applyBorder="1"/>
    <xf numFmtId="41" fontId="4" fillId="0" borderId="4" xfId="49" applyFont="1" applyBorder="1"/>
    <xf numFmtId="41" fontId="3" fillId="0" borderId="2" xfId="3" applyNumberFormat="1" applyFont="1" applyFill="1" applyBorder="1"/>
    <xf numFmtId="170" fontId="3" fillId="0" borderId="0" xfId="3" applyNumberFormat="1" applyFont="1" applyFill="1" applyBorder="1"/>
    <xf numFmtId="170" fontId="4" fillId="3" borderId="0" xfId="1" applyNumberFormat="1" applyFont="1" applyFill="1"/>
    <xf numFmtId="170" fontId="3" fillId="0" borderId="0" xfId="1" applyNumberFormat="1" applyFont="1"/>
    <xf numFmtId="170" fontId="3" fillId="0" borderId="0" xfId="3" applyNumberFormat="1" applyFont="1"/>
    <xf numFmtId="170" fontId="4" fillId="0" borderId="0" xfId="3" applyNumberFormat="1" applyFont="1" applyFill="1"/>
    <xf numFmtId="170" fontId="4" fillId="0" borderId="0" xfId="1" applyNumberFormat="1" applyFont="1"/>
    <xf numFmtId="170" fontId="4" fillId="0" borderId="0" xfId="3" applyNumberFormat="1" applyFont="1"/>
    <xf numFmtId="0" fontId="4" fillId="9" borderId="0" xfId="0" applyFont="1" applyFill="1"/>
    <xf numFmtId="170" fontId="4" fillId="9" borderId="0" xfId="0" applyNumberFormat="1" applyFont="1" applyFill="1"/>
    <xf numFmtId="41" fontId="4" fillId="9" borderId="0" xfId="0" applyNumberFormat="1" applyFont="1" applyFill="1"/>
    <xf numFmtId="0" fontId="23" fillId="0" borderId="0" xfId="0" applyFont="1"/>
    <xf numFmtId="41" fontId="3" fillId="0" borderId="0" xfId="1" applyNumberFormat="1" applyFont="1" applyAlignment="1"/>
    <xf numFmtId="41" fontId="3" fillId="0" borderId="4" xfId="1" applyNumberFormat="1" applyFont="1" applyBorder="1"/>
    <xf numFmtId="41" fontId="3" fillId="3" borderId="0" xfId="49" applyFont="1" applyFill="1"/>
    <xf numFmtId="41" fontId="0" fillId="0" borderId="0" xfId="49" applyFont="1"/>
    <xf numFmtId="41" fontId="10" fillId="0" borderId="0" xfId="49" applyFont="1"/>
    <xf numFmtId="41" fontId="3" fillId="0" borderId="0" xfId="49" applyFont="1" applyFill="1"/>
    <xf numFmtId="41" fontId="3" fillId="0" borderId="0" xfId="49" applyFont="1" applyBorder="1"/>
    <xf numFmtId="41" fontId="4" fillId="3" borderId="0" xfId="49" applyFont="1" applyFill="1"/>
    <xf numFmtId="41" fontId="3" fillId="0" borderId="2" xfId="49" applyFont="1" applyFill="1" applyBorder="1"/>
    <xf numFmtId="41" fontId="4" fillId="0" borderId="0" xfId="49" applyFont="1"/>
    <xf numFmtId="41" fontId="10" fillId="3" borderId="0" xfId="49" applyFont="1" applyFill="1"/>
    <xf numFmtId="41" fontId="9" fillId="0" borderId="1" xfId="49" applyFont="1" applyBorder="1"/>
    <xf numFmtId="0" fontId="3" fillId="0" borderId="0" xfId="1" applyFont="1" applyAlignment="1">
      <alignment vertical="center"/>
    </xf>
    <xf numFmtId="41" fontId="3" fillId="0" borderId="2" xfId="49" applyFont="1" applyBorder="1"/>
    <xf numFmtId="41" fontId="9" fillId="0" borderId="3" xfId="49" applyFont="1" applyBorder="1"/>
    <xf numFmtId="41" fontId="9" fillId="0" borderId="2" xfId="49" applyFont="1" applyBorder="1"/>
    <xf numFmtId="41" fontId="9" fillId="0" borderId="0" xfId="49" applyFont="1" applyFill="1"/>
    <xf numFmtId="41" fontId="10" fillId="0" borderId="0" xfId="49" applyFont="1" applyFill="1"/>
    <xf numFmtId="41" fontId="10" fillId="0" borderId="3" xfId="49" applyFont="1" applyFill="1" applyBorder="1"/>
    <xf numFmtId="41" fontId="10" fillId="0" borderId="0" xfId="49" applyFont="1" applyFill="1" applyBorder="1"/>
    <xf numFmtId="41" fontId="10" fillId="0" borderId="2" xfId="49" applyFont="1" applyBorder="1"/>
    <xf numFmtId="171" fontId="3" fillId="3" borderId="0" xfId="1" applyNumberFormat="1" applyFont="1" applyFill="1"/>
    <xf numFmtId="168" fontId="3" fillId="3" borderId="0" xfId="3" applyNumberFormat="1" applyFont="1" applyFill="1"/>
    <xf numFmtId="171" fontId="3" fillId="0" borderId="0" xfId="1" applyNumberFormat="1" applyFont="1"/>
    <xf numFmtId="171" fontId="3" fillId="0" borderId="0" xfId="1" applyNumberFormat="1" applyFont="1" applyBorder="1"/>
    <xf numFmtId="41" fontId="3" fillId="5" borderId="0" xfId="49" applyFont="1" applyFill="1"/>
    <xf numFmtId="41" fontId="4" fillId="5" borderId="0" xfId="49" applyFont="1" applyFill="1" applyAlignment="1"/>
    <xf numFmtId="41" fontId="9" fillId="0" borderId="2" xfId="49" applyFont="1" applyFill="1" applyBorder="1"/>
    <xf numFmtId="0" fontId="3" fillId="2" borderId="0" xfId="1" applyFont="1" applyFill="1"/>
    <xf numFmtId="41" fontId="25" fillId="0" borderId="0" xfId="1" applyNumberFormat="1" applyFont="1" applyFill="1"/>
    <xf numFmtId="41" fontId="1" fillId="0" borderId="0" xfId="49" applyFont="1"/>
    <xf numFmtId="0" fontId="3" fillId="0" borderId="0" xfId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2" fillId="2" borderId="0" xfId="1" applyFont="1" applyFill="1" applyAlignment="1">
      <alignment horizontal="center"/>
    </xf>
    <xf numFmtId="42" fontId="4" fillId="0" borderId="0" xfId="1" applyNumberFormat="1" applyFont="1" applyAlignment="1">
      <alignment horizontal="center"/>
    </xf>
    <xf numFmtId="0" fontId="4" fillId="5" borderId="0" xfId="1" applyFont="1" applyFill="1" applyAlignment="1">
      <alignment horizontal="left"/>
    </xf>
  </cellXfs>
  <cellStyles count="156">
    <cellStyle name="Comma" xfId="6" builtinId="3"/>
    <cellStyle name="Comma [0]" xfId="49" builtinId="6"/>
    <cellStyle name="Comma 2" xfId="2"/>
    <cellStyle name="Currency 2" xfId="3"/>
    <cellStyle name="Currency 3" xfId="5"/>
    <cellStyle name="Currency_Sheet1" xfId="4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16</xdr:row>
      <xdr:rowOff>114299</xdr:rowOff>
    </xdr:from>
    <xdr:to>
      <xdr:col>6</xdr:col>
      <xdr:colOff>590550</xdr:colOff>
      <xdr:row>28</xdr:row>
      <xdr:rowOff>190499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5950" y="3162299"/>
          <a:ext cx="2362200" cy="236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43"/>
  <sheetViews>
    <sheetView topLeftCell="A6" workbookViewId="0">
      <selection activeCell="D44" sqref="D44"/>
    </sheetView>
  </sheetViews>
  <sheetFormatPr baseColWidth="10" defaultColWidth="8.83203125" defaultRowHeight="14" x14ac:dyDescent="0"/>
  <sheetData>
    <row r="6" spans="2:9" ht="15" customHeight="1">
      <c r="B6" s="275" t="s">
        <v>366</v>
      </c>
      <c r="C6" s="275"/>
      <c r="D6" s="275"/>
      <c r="E6" s="275"/>
      <c r="F6" s="275"/>
      <c r="G6" s="275"/>
      <c r="H6" s="275"/>
      <c r="I6" s="275"/>
    </row>
    <row r="7" spans="2:9" ht="15" customHeight="1">
      <c r="B7" s="275"/>
      <c r="C7" s="275"/>
      <c r="D7" s="275"/>
      <c r="E7" s="275"/>
      <c r="F7" s="275"/>
      <c r="G7" s="275"/>
      <c r="H7" s="275"/>
      <c r="I7" s="275"/>
    </row>
    <row r="8" spans="2:9" ht="15" customHeight="1">
      <c r="B8" s="275"/>
      <c r="C8" s="275"/>
      <c r="D8" s="275"/>
      <c r="E8" s="275"/>
      <c r="F8" s="275"/>
      <c r="G8" s="275"/>
      <c r="H8" s="275"/>
      <c r="I8" s="275"/>
    </row>
    <row r="9" spans="2:9" ht="15" customHeight="1">
      <c r="B9" s="275"/>
      <c r="C9" s="275"/>
      <c r="D9" s="275"/>
      <c r="E9" s="275"/>
      <c r="F9" s="275"/>
      <c r="G9" s="275"/>
      <c r="H9" s="275"/>
      <c r="I9" s="275"/>
    </row>
    <row r="36" spans="2:9">
      <c r="B36" s="274" t="s">
        <v>269</v>
      </c>
      <c r="C36" s="274"/>
      <c r="D36" s="274"/>
      <c r="E36" s="274"/>
      <c r="F36" s="274"/>
      <c r="G36" s="274"/>
      <c r="H36" s="274"/>
      <c r="I36" s="274"/>
    </row>
    <row r="37" spans="2:9">
      <c r="B37" s="274"/>
      <c r="C37" s="274"/>
      <c r="D37" s="274"/>
      <c r="E37" s="274"/>
      <c r="F37" s="274"/>
      <c r="G37" s="274"/>
      <c r="H37" s="274"/>
      <c r="I37" s="274"/>
    </row>
    <row r="38" spans="2:9">
      <c r="B38" s="274"/>
      <c r="C38" s="274"/>
      <c r="D38" s="274"/>
      <c r="E38" s="274"/>
      <c r="F38" s="274"/>
      <c r="G38" s="274"/>
      <c r="H38" s="274"/>
      <c r="I38" s="274"/>
    </row>
    <row r="39" spans="2:9">
      <c r="B39" s="274"/>
      <c r="C39" s="274"/>
      <c r="D39" s="274"/>
      <c r="E39" s="274"/>
      <c r="F39" s="274"/>
      <c r="G39" s="274"/>
      <c r="H39" s="274"/>
      <c r="I39" s="274"/>
    </row>
    <row r="41" spans="2:9">
      <c r="D41" s="276" t="s">
        <v>367</v>
      </c>
      <c r="E41" s="276"/>
      <c r="F41" s="276"/>
      <c r="G41" s="276"/>
    </row>
    <row r="42" spans="2:9">
      <c r="D42" s="276"/>
      <c r="E42" s="276"/>
      <c r="F42" s="276"/>
      <c r="G42" s="276"/>
    </row>
    <row r="43" spans="2:9">
      <c r="D43" s="276"/>
      <c r="E43" s="276"/>
      <c r="F43" s="276"/>
      <c r="G43" s="276"/>
    </row>
  </sheetData>
  <mergeCells count="3">
    <mergeCell ref="B36:I39"/>
    <mergeCell ref="B6:I9"/>
    <mergeCell ref="D41:G43"/>
  </mergeCells>
  <pageMargins left="0.7" right="0.7" top="0.75" bottom="0.75" header="0.3" footer="0.3"/>
  <pageSetup paperSize="166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150" zoomScaleNormal="150" zoomScalePageLayoutView="150" workbookViewId="0">
      <selection activeCell="I38" sqref="I38"/>
    </sheetView>
  </sheetViews>
  <sheetFormatPr baseColWidth="10" defaultColWidth="15.5" defaultRowHeight="12" x14ac:dyDescent="0"/>
  <cols>
    <col min="1" max="1" width="5" style="118" bestFit="1" customWidth="1"/>
    <col min="2" max="2" width="25.1640625" style="118" bestFit="1" customWidth="1"/>
    <col min="3" max="3" width="8.33203125" style="118" customWidth="1"/>
    <col min="4" max="4" width="16.1640625" style="118" customWidth="1"/>
    <col min="5" max="5" width="4" style="118" customWidth="1"/>
    <col min="6" max="16384" width="15.5" style="118"/>
  </cols>
  <sheetData>
    <row r="1" spans="1:6">
      <c r="A1" s="148"/>
      <c r="B1" s="147"/>
      <c r="C1" s="119"/>
      <c r="D1" s="65" t="s">
        <v>28</v>
      </c>
      <c r="F1" s="202" t="s">
        <v>28</v>
      </c>
    </row>
    <row r="2" spans="1:6">
      <c r="A2" s="148"/>
      <c r="B2" s="136" t="s">
        <v>16</v>
      </c>
      <c r="C2" s="119"/>
      <c r="D2" s="65" t="s">
        <v>271</v>
      </c>
      <c r="F2" s="202" t="s">
        <v>306</v>
      </c>
    </row>
    <row r="3" spans="1:6">
      <c r="A3" s="148"/>
      <c r="B3" s="148"/>
      <c r="C3" s="142"/>
      <c r="D3" s="147"/>
    </row>
    <row r="4" spans="1:6">
      <c r="A4" s="148"/>
      <c r="C4" s="135" t="s">
        <v>27</v>
      </c>
    </row>
    <row r="5" spans="1:6">
      <c r="A5" s="148">
        <v>8000</v>
      </c>
      <c r="B5" s="127" t="s">
        <v>21</v>
      </c>
      <c r="C5" s="134"/>
      <c r="D5" s="127"/>
      <c r="E5" s="127"/>
      <c r="F5" s="127"/>
    </row>
    <row r="6" spans="1:6">
      <c r="A6" s="148"/>
      <c r="B6" s="148"/>
      <c r="C6" s="146"/>
      <c r="D6" s="258"/>
      <c r="E6" s="221"/>
      <c r="F6" s="246"/>
    </row>
    <row r="7" spans="1:6">
      <c r="B7" s="118" t="s">
        <v>184</v>
      </c>
      <c r="D7" s="246">
        <v>4000</v>
      </c>
      <c r="E7" s="221"/>
      <c r="F7" s="246">
        <v>3500</v>
      </c>
    </row>
    <row r="8" spans="1:6">
      <c r="A8" s="148"/>
      <c r="B8" s="147" t="s">
        <v>183</v>
      </c>
      <c r="C8" s="146"/>
      <c r="D8" s="259">
        <f>750*1.03</f>
        <v>772.5</v>
      </c>
      <c r="E8" s="221"/>
      <c r="F8" s="246">
        <v>775</v>
      </c>
    </row>
    <row r="9" spans="1:6">
      <c r="A9" s="131"/>
      <c r="B9" s="118" t="s">
        <v>182</v>
      </c>
      <c r="C9" s="129"/>
      <c r="D9" s="259">
        <f>800*1.03</f>
        <v>824</v>
      </c>
      <c r="E9" s="221"/>
      <c r="F9" s="246">
        <v>825</v>
      </c>
    </row>
    <row r="10" spans="1:6">
      <c r="A10" s="131"/>
      <c r="B10" s="118" t="s">
        <v>181</v>
      </c>
      <c r="C10" s="129">
        <v>1</v>
      </c>
      <c r="D10" s="259">
        <v>1000</v>
      </c>
      <c r="E10" s="248"/>
      <c r="F10" s="246">
        <v>1000</v>
      </c>
    </row>
    <row r="11" spans="1:6">
      <c r="A11" s="131"/>
      <c r="B11" s="39" t="s">
        <v>279</v>
      </c>
      <c r="C11" s="129">
        <v>2</v>
      </c>
      <c r="D11" s="259">
        <v>4200</v>
      </c>
      <c r="E11" s="248"/>
      <c r="F11" s="246">
        <v>2500</v>
      </c>
    </row>
    <row r="12" spans="1:6">
      <c r="A12" s="64"/>
      <c r="B12" s="39" t="s">
        <v>116</v>
      </c>
      <c r="C12" s="12"/>
      <c r="D12" s="248">
        <v>5000</v>
      </c>
      <c r="E12" s="248"/>
      <c r="F12" s="246">
        <v>2500</v>
      </c>
    </row>
    <row r="13" spans="1:6">
      <c r="A13" s="131"/>
      <c r="B13" s="41" t="s">
        <v>97</v>
      </c>
      <c r="C13" s="129"/>
      <c r="D13" s="260">
        <f t="shared" ref="D13:E13" si="0">SUM(D7:D12)</f>
        <v>15796.5</v>
      </c>
      <c r="E13" s="261">
        <f t="shared" si="0"/>
        <v>0</v>
      </c>
      <c r="F13" s="260">
        <f>SUM(F7:F12)</f>
        <v>11100</v>
      </c>
    </row>
    <row r="14" spans="1:6">
      <c r="E14" s="220"/>
    </row>
    <row r="15" spans="1:6">
      <c r="B15" s="131"/>
      <c r="D15" s="153"/>
      <c r="E15" s="220"/>
    </row>
    <row r="16" spans="1:6" s="39" customFormat="1">
      <c r="A16" s="64">
        <v>3500</v>
      </c>
      <c r="B16" s="43" t="s">
        <v>126</v>
      </c>
      <c r="C16" s="110"/>
      <c r="D16" s="76"/>
      <c r="E16" s="76"/>
      <c r="F16" s="76"/>
    </row>
    <row r="17" spans="1:6" s="39" customFormat="1">
      <c r="A17" s="64"/>
      <c r="B17" s="41" t="s">
        <v>26</v>
      </c>
      <c r="C17" s="12"/>
      <c r="D17" s="111">
        <v>5500</v>
      </c>
      <c r="E17" s="40"/>
      <c r="F17" s="255">
        <v>5000</v>
      </c>
    </row>
    <row r="18" spans="1:6" s="39" customFormat="1">
      <c r="A18" s="64"/>
      <c r="B18" s="41"/>
      <c r="C18" s="12"/>
      <c r="D18" s="15"/>
      <c r="E18" s="40"/>
      <c r="F18" s="221"/>
    </row>
    <row r="19" spans="1:6" s="39" customFormat="1">
      <c r="A19" s="64"/>
      <c r="B19" s="41" t="s">
        <v>23</v>
      </c>
      <c r="C19" s="12"/>
      <c r="D19" s="15"/>
      <c r="E19" s="40"/>
      <c r="F19" s="221"/>
    </row>
    <row r="20" spans="1:6" s="39" customFormat="1">
      <c r="A20" s="64"/>
      <c r="B20" s="39" t="s">
        <v>125</v>
      </c>
      <c r="C20" s="12">
        <v>3</v>
      </c>
      <c r="D20" s="15">
        <v>2000</v>
      </c>
      <c r="E20" s="40"/>
      <c r="F20" s="221">
        <v>1400</v>
      </c>
    </row>
    <row r="21" spans="1:6" s="39" customFormat="1">
      <c r="A21" s="64"/>
      <c r="B21" s="39" t="s">
        <v>124</v>
      </c>
      <c r="C21" s="12"/>
      <c r="D21" s="15">
        <v>2800</v>
      </c>
      <c r="E21" s="40"/>
      <c r="F21" s="221">
        <v>2500</v>
      </c>
    </row>
    <row r="22" spans="1:6" s="39" customFormat="1">
      <c r="A22" s="64"/>
      <c r="B22" s="41" t="s">
        <v>292</v>
      </c>
      <c r="C22" s="12"/>
      <c r="D22" s="48">
        <f>D17-D20-D21</f>
        <v>700</v>
      </c>
      <c r="E22" s="40"/>
      <c r="F22" s="48">
        <f>F17-F20-F21</f>
        <v>1100</v>
      </c>
    </row>
    <row r="23" spans="1:6" s="39" customFormat="1">
      <c r="A23" s="64"/>
      <c r="B23" s="41"/>
      <c r="C23" s="12"/>
      <c r="D23" s="196"/>
      <c r="E23" s="40"/>
    </row>
    <row r="24" spans="1:6" s="39" customFormat="1">
      <c r="A24" s="64"/>
      <c r="B24" s="41"/>
      <c r="C24" s="12"/>
      <c r="D24" s="45"/>
      <c r="E24" s="40"/>
    </row>
    <row r="25" spans="1:6">
      <c r="A25" s="64">
        <v>3700</v>
      </c>
      <c r="B25" s="43" t="s">
        <v>120</v>
      </c>
      <c r="C25" s="110"/>
      <c r="D25" s="76"/>
      <c r="E25" s="76"/>
      <c r="F25" s="76"/>
    </row>
    <row r="26" spans="1:6">
      <c r="A26" s="64"/>
      <c r="B26" s="41" t="s">
        <v>335</v>
      </c>
      <c r="C26" s="95"/>
      <c r="D26" s="15"/>
      <c r="E26" s="40"/>
      <c r="F26" s="262">
        <v>2500</v>
      </c>
    </row>
    <row r="27" spans="1:6">
      <c r="A27" s="64"/>
      <c r="B27" s="39"/>
      <c r="C27" s="95"/>
      <c r="D27" s="15"/>
      <c r="E27" s="40"/>
      <c r="F27" s="246"/>
    </row>
    <row r="28" spans="1:6">
      <c r="A28" s="64"/>
      <c r="B28" s="41" t="s">
        <v>23</v>
      </c>
      <c r="C28" s="12"/>
      <c r="D28" s="15"/>
      <c r="E28" s="40"/>
      <c r="F28" s="246"/>
    </row>
    <row r="29" spans="1:6">
      <c r="A29" s="64"/>
      <c r="B29" s="39" t="s">
        <v>49</v>
      </c>
      <c r="C29" s="12"/>
      <c r="D29" s="15">
        <v>300</v>
      </c>
      <c r="E29" s="40"/>
      <c r="F29" s="246">
        <v>600</v>
      </c>
    </row>
    <row r="30" spans="1:6">
      <c r="A30" s="64"/>
      <c r="B30" s="39" t="s">
        <v>108</v>
      </c>
      <c r="C30" s="12">
        <v>4</v>
      </c>
      <c r="D30" s="15">
        <v>800</v>
      </c>
      <c r="E30" s="40"/>
      <c r="F30" s="246">
        <v>3500</v>
      </c>
    </row>
    <row r="31" spans="1:6">
      <c r="A31" s="64"/>
      <c r="B31" s="39" t="s">
        <v>119</v>
      </c>
      <c r="C31" s="12"/>
      <c r="D31" s="15">
        <v>0</v>
      </c>
      <c r="E31" s="40"/>
      <c r="F31" s="246">
        <v>0</v>
      </c>
    </row>
    <row r="32" spans="1:6">
      <c r="A32" s="64"/>
      <c r="B32" s="39" t="s">
        <v>117</v>
      </c>
      <c r="C32" s="12"/>
      <c r="D32" s="15">
        <f>1000*1.03</f>
        <v>1030</v>
      </c>
      <c r="E32" s="40"/>
      <c r="F32" s="246">
        <v>1030</v>
      </c>
    </row>
    <row r="33" spans="1:6">
      <c r="A33" s="64"/>
      <c r="B33" s="41" t="s">
        <v>118</v>
      </c>
      <c r="C33" s="12"/>
      <c r="D33" s="48">
        <f>SUM(D29:D32)</f>
        <v>2130</v>
      </c>
      <c r="E33" s="40"/>
      <c r="F33" s="225">
        <f>SUM(F29:F32)-F26</f>
        <v>2630</v>
      </c>
    </row>
    <row r="34" spans="1:6">
      <c r="E34" s="40"/>
    </row>
    <row r="35" spans="1:6">
      <c r="A35" s="64"/>
      <c r="B35" s="41" t="s">
        <v>290</v>
      </c>
      <c r="C35" s="12"/>
      <c r="D35" s="45">
        <f t="shared" ref="D35" si="1">D17</f>
        <v>5500</v>
      </c>
      <c r="E35" s="40"/>
      <c r="F35" s="45">
        <f>F17+F26</f>
        <v>7500</v>
      </c>
    </row>
    <row r="36" spans="1:6">
      <c r="A36" s="64"/>
      <c r="B36" s="41" t="s">
        <v>291</v>
      </c>
      <c r="C36" s="12"/>
      <c r="D36" s="45">
        <f t="shared" ref="D36" si="2">D13+D20+D21+D33</f>
        <v>22726.5</v>
      </c>
      <c r="E36" s="40"/>
      <c r="F36" s="45">
        <f>F13+F20+F21+F33</f>
        <v>17630</v>
      </c>
    </row>
    <row r="37" spans="1:6" ht="13" thickBot="1">
      <c r="A37" s="64"/>
      <c r="B37" s="41" t="s">
        <v>293</v>
      </c>
      <c r="C37" s="12"/>
      <c r="D37" s="70">
        <f t="shared" ref="D37" si="3">D35-D36</f>
        <v>-17226.5</v>
      </c>
      <c r="E37" s="40"/>
      <c r="F37" s="70">
        <f>F35-F36</f>
        <v>-10130</v>
      </c>
    </row>
    <row r="38" spans="1:6" ht="13" thickTop="1">
      <c r="E38" s="40"/>
    </row>
    <row r="39" spans="1:6">
      <c r="B39" s="127" t="s">
        <v>27</v>
      </c>
      <c r="C39" s="126"/>
      <c r="D39" s="125"/>
      <c r="E39" s="125"/>
      <c r="F39" s="125"/>
    </row>
    <row r="40" spans="1:6">
      <c r="B40" s="197" t="s">
        <v>296</v>
      </c>
      <c r="C40" s="123"/>
      <c r="D40" s="123"/>
      <c r="E40" s="40"/>
    </row>
    <row r="41" spans="1:6">
      <c r="B41" s="197" t="s">
        <v>297</v>
      </c>
      <c r="C41" s="123"/>
      <c r="D41" s="123"/>
    </row>
    <row r="42" spans="1:6">
      <c r="B42" s="39" t="s">
        <v>298</v>
      </c>
    </row>
    <row r="43" spans="1:6">
      <c r="B43" s="39" t="s">
        <v>319</v>
      </c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0"/>
  <sheetViews>
    <sheetView zoomScale="125" zoomScaleNormal="125" zoomScalePageLayoutView="125" workbookViewId="0">
      <selection activeCell="I7" sqref="I7"/>
    </sheetView>
  </sheetViews>
  <sheetFormatPr baseColWidth="10" defaultColWidth="8.83203125" defaultRowHeight="13" x14ac:dyDescent="0"/>
  <cols>
    <col min="1" max="1" width="6" style="1" bestFit="1" customWidth="1"/>
    <col min="2" max="2" width="20.83203125" style="1" bestFit="1" customWidth="1"/>
    <col min="3" max="3" width="6.1640625" style="1" bestFit="1" customWidth="1"/>
    <col min="4" max="4" width="3.6640625" style="1" customWidth="1"/>
    <col min="5" max="5" width="12.5" style="1" customWidth="1"/>
    <col min="6" max="6" width="4" style="1" customWidth="1"/>
    <col min="7" max="7" width="11.6640625" style="1" bestFit="1" customWidth="1"/>
    <col min="8" max="16384" width="8.83203125" style="1"/>
  </cols>
  <sheetData>
    <row r="1" spans="1:9">
      <c r="A1" s="39"/>
      <c r="B1" s="41"/>
      <c r="C1" s="41"/>
      <c r="D1" s="41"/>
      <c r="E1" s="65" t="s">
        <v>28</v>
      </c>
      <c r="F1" s="39"/>
      <c r="G1" s="202" t="s">
        <v>28</v>
      </c>
      <c r="H1" s="39"/>
      <c r="I1" s="39"/>
    </row>
    <row r="2" spans="1:9">
      <c r="A2" s="41">
        <v>8100</v>
      </c>
      <c r="B2" s="66" t="s">
        <v>15</v>
      </c>
      <c r="C2" s="41"/>
      <c r="D2" s="41"/>
      <c r="E2" s="65" t="s">
        <v>271</v>
      </c>
      <c r="F2" s="39"/>
      <c r="G2" s="202" t="s">
        <v>306</v>
      </c>
      <c r="H2" s="39"/>
      <c r="I2" s="39"/>
    </row>
    <row r="3" spans="1:9">
      <c r="A3" s="41"/>
      <c r="B3" s="64"/>
      <c r="C3" s="41" t="s">
        <v>27</v>
      </c>
      <c r="D3" s="41"/>
      <c r="E3" s="39"/>
      <c r="F3" s="39"/>
      <c r="G3" s="39"/>
      <c r="H3" s="39"/>
      <c r="I3" s="39"/>
    </row>
    <row r="4" spans="1:9">
      <c r="A4" s="41"/>
      <c r="B4" s="43"/>
      <c r="C4" s="263"/>
      <c r="D4" s="54"/>
      <c r="E4" s="264"/>
      <c r="F4" s="264"/>
      <c r="G4" s="264"/>
      <c r="H4" s="39"/>
      <c r="I4" s="39"/>
    </row>
    <row r="5" spans="1:9">
      <c r="A5" s="41"/>
      <c r="B5" s="41" t="s">
        <v>26</v>
      </c>
      <c r="C5" s="95"/>
      <c r="D5" s="15"/>
      <c r="E5" s="15"/>
      <c r="F5" s="39"/>
      <c r="G5" s="39"/>
      <c r="H5" s="39"/>
      <c r="I5" s="39"/>
    </row>
    <row r="6" spans="1:9">
      <c r="A6" s="41"/>
      <c r="B6" s="39" t="s">
        <v>88</v>
      </c>
      <c r="C6" s="95"/>
      <c r="D6" s="20"/>
      <c r="E6" s="15">
        <v>1000</v>
      </c>
      <c r="F6" s="39"/>
      <c r="G6" s="221">
        <v>1000</v>
      </c>
      <c r="H6" s="39"/>
      <c r="I6" s="39"/>
    </row>
    <row r="7" spans="1:9">
      <c r="A7" s="41"/>
      <c r="B7" s="39" t="s">
        <v>188</v>
      </c>
      <c r="C7" s="95"/>
      <c r="D7" s="20"/>
      <c r="E7" s="15">
        <v>5500</v>
      </c>
      <c r="F7" s="39"/>
      <c r="G7" s="221">
        <v>4000</v>
      </c>
      <c r="H7" s="39"/>
      <c r="I7" s="39"/>
    </row>
    <row r="8" spans="1:9">
      <c r="A8" s="41"/>
      <c r="B8" s="41" t="s">
        <v>71</v>
      </c>
      <c r="C8" s="36"/>
      <c r="D8" s="17"/>
      <c r="E8" s="48">
        <f>SUM(E6:E7)</f>
        <v>6500</v>
      </c>
      <c r="F8" s="39"/>
      <c r="G8" s="225">
        <f t="shared" ref="G8" si="0">SUM(G6:G7)</f>
        <v>5000</v>
      </c>
      <c r="H8" s="39"/>
      <c r="I8" s="39"/>
    </row>
    <row r="9" spans="1:9">
      <c r="A9" s="41"/>
      <c r="B9" s="41"/>
      <c r="C9" s="95"/>
      <c r="D9" s="20"/>
      <c r="E9" s="15"/>
      <c r="F9" s="39"/>
      <c r="G9" s="221"/>
      <c r="H9" s="39"/>
      <c r="I9" s="39"/>
    </row>
    <row r="10" spans="1:9">
      <c r="A10" s="41"/>
      <c r="B10" s="41" t="s">
        <v>23</v>
      </c>
      <c r="C10" s="95"/>
      <c r="D10" s="20"/>
      <c r="E10" s="15"/>
      <c r="F10" s="39"/>
      <c r="G10" s="221"/>
      <c r="H10" s="39"/>
      <c r="I10" s="39"/>
    </row>
    <row r="11" spans="1:9">
      <c r="A11" s="39"/>
      <c r="B11" s="39" t="s">
        <v>187</v>
      </c>
      <c r="C11" s="95"/>
      <c r="D11" s="20"/>
      <c r="E11" s="49">
        <v>2000</v>
      </c>
      <c r="F11" s="39"/>
      <c r="G11" s="221">
        <v>2500</v>
      </c>
      <c r="H11" s="39"/>
      <c r="I11" s="39"/>
    </row>
    <row r="12" spans="1:9">
      <c r="A12" s="39"/>
      <c r="B12" s="39" t="s">
        <v>117</v>
      </c>
      <c r="C12" s="95"/>
      <c r="D12" s="20"/>
      <c r="E12" s="49">
        <v>0</v>
      </c>
      <c r="F12" s="39"/>
      <c r="G12" s="221">
        <v>0</v>
      </c>
      <c r="H12" s="39"/>
      <c r="I12" s="39"/>
    </row>
    <row r="13" spans="1:9">
      <c r="A13" s="39"/>
      <c r="B13" s="39" t="s">
        <v>62</v>
      </c>
      <c r="C13" s="95" t="s">
        <v>299</v>
      </c>
      <c r="D13" s="20"/>
      <c r="E13" s="49">
        <v>20000</v>
      </c>
      <c r="F13" s="39"/>
      <c r="G13" s="221">
        <v>15000</v>
      </c>
      <c r="H13" s="39"/>
      <c r="I13" s="39"/>
    </row>
    <row r="14" spans="1:9">
      <c r="A14" s="39"/>
      <c r="B14" s="39" t="s">
        <v>40</v>
      </c>
      <c r="C14" s="95"/>
      <c r="D14" s="20"/>
      <c r="E14" s="49">
        <v>2000</v>
      </c>
      <c r="F14" s="39"/>
      <c r="G14" s="221">
        <v>2200</v>
      </c>
      <c r="H14" s="39"/>
      <c r="I14" s="39"/>
    </row>
    <row r="15" spans="1:9">
      <c r="A15" s="39"/>
      <c r="B15" s="39" t="s">
        <v>186</v>
      </c>
      <c r="C15" s="95"/>
      <c r="D15" s="20"/>
      <c r="E15" s="15">
        <v>4966</v>
      </c>
      <c r="F15" s="39"/>
      <c r="G15" s="221">
        <v>4500</v>
      </c>
      <c r="H15" s="39"/>
      <c r="I15" s="39"/>
    </row>
    <row r="16" spans="1:9">
      <c r="A16" s="39"/>
      <c r="B16" s="39" t="s">
        <v>185</v>
      </c>
      <c r="C16" s="95"/>
      <c r="D16" s="20"/>
      <c r="E16" s="15">
        <v>500</v>
      </c>
      <c r="F16" s="39"/>
      <c r="G16" s="221">
        <v>250</v>
      </c>
      <c r="H16" s="39"/>
      <c r="I16" s="39"/>
    </row>
    <row r="17" spans="1:9">
      <c r="A17" s="39"/>
      <c r="B17" s="39" t="s">
        <v>34</v>
      </c>
      <c r="C17" s="95"/>
      <c r="D17" s="20"/>
      <c r="E17" s="15">
        <v>1000</v>
      </c>
      <c r="F17" s="39"/>
      <c r="G17" s="221">
        <v>1000</v>
      </c>
      <c r="H17" s="39"/>
      <c r="I17" s="39"/>
    </row>
    <row r="18" spans="1:9">
      <c r="A18" s="39"/>
      <c r="B18" s="39" t="s">
        <v>115</v>
      </c>
      <c r="C18" s="95"/>
      <c r="D18" s="20"/>
      <c r="E18" s="15"/>
      <c r="F18" s="39"/>
      <c r="G18" s="221">
        <v>0</v>
      </c>
      <c r="H18" s="39"/>
      <c r="I18" s="39"/>
    </row>
    <row r="19" spans="1:9">
      <c r="A19" s="39"/>
      <c r="B19" s="39" t="s">
        <v>332</v>
      </c>
      <c r="C19" s="95">
        <v>3</v>
      </c>
      <c r="D19" s="20"/>
      <c r="E19" s="15"/>
      <c r="F19" s="39"/>
      <c r="G19" s="221">
        <v>600</v>
      </c>
      <c r="H19" s="39"/>
      <c r="I19" s="39"/>
    </row>
    <row r="20" spans="1:9">
      <c r="A20" s="39"/>
      <c r="B20" s="41" t="s">
        <v>14</v>
      </c>
      <c r="C20" s="95"/>
      <c r="D20" s="17"/>
      <c r="E20" s="48">
        <f>SUM(E11:E18)</f>
        <v>30466</v>
      </c>
      <c r="F20" s="39"/>
      <c r="G20" s="225">
        <f>SUM(G11:G19)</f>
        <v>26050</v>
      </c>
      <c r="H20" s="39"/>
      <c r="I20" s="39"/>
    </row>
    <row r="21" spans="1:9">
      <c r="A21" s="39"/>
      <c r="B21" s="39"/>
      <c r="C21" s="95"/>
      <c r="D21" s="20"/>
      <c r="E21" s="15"/>
      <c r="F21" s="39"/>
      <c r="G21" s="221"/>
      <c r="H21" s="39"/>
      <c r="I21" s="39"/>
    </row>
    <row r="22" spans="1:9" ht="14" thickBot="1">
      <c r="A22" s="39"/>
      <c r="B22" s="41" t="s">
        <v>13</v>
      </c>
      <c r="C22" s="106"/>
      <c r="D22" s="17"/>
      <c r="E22" s="16">
        <f>E8-E20</f>
        <v>-23966</v>
      </c>
      <c r="F22" s="39"/>
      <c r="G22" s="223">
        <f>G8-G20</f>
        <v>-21050</v>
      </c>
      <c r="H22" s="39"/>
      <c r="I22" s="39"/>
    </row>
    <row r="23" spans="1:9" ht="14" thickTop="1">
      <c r="A23" s="39"/>
      <c r="B23" s="39"/>
      <c r="C23" s="265"/>
      <c r="D23" s="266"/>
      <c r="E23" s="39"/>
      <c r="F23" s="39"/>
      <c r="G23" s="39"/>
      <c r="H23" s="39"/>
      <c r="I23" s="39"/>
    </row>
    <row r="24" spans="1:9">
      <c r="A24" s="39"/>
      <c r="B24" s="43" t="s">
        <v>27</v>
      </c>
      <c r="C24" s="42"/>
      <c r="D24" s="42"/>
      <c r="E24" s="42"/>
      <c r="F24" s="42"/>
      <c r="G24" s="42"/>
      <c r="H24" s="241"/>
      <c r="I24" s="39"/>
    </row>
    <row r="25" spans="1:9" ht="18" customHeight="1">
      <c r="A25" s="39"/>
      <c r="B25" s="113">
        <v>1</v>
      </c>
      <c r="C25" s="98" t="s">
        <v>289</v>
      </c>
      <c r="D25" s="98"/>
      <c r="E25" s="39"/>
      <c r="F25" s="39"/>
      <c r="G25" s="39"/>
      <c r="H25" s="39"/>
      <c r="I25" s="39"/>
    </row>
    <row r="26" spans="1:9">
      <c r="A26" s="39"/>
      <c r="B26" s="113">
        <v>2</v>
      </c>
      <c r="C26" s="98" t="s">
        <v>300</v>
      </c>
      <c r="D26" s="98"/>
      <c r="E26" s="39"/>
      <c r="F26" s="39"/>
      <c r="G26" s="39"/>
      <c r="H26" s="39"/>
      <c r="I26" s="39"/>
    </row>
    <row r="27" spans="1:9">
      <c r="A27" s="39"/>
      <c r="B27" s="113">
        <v>3</v>
      </c>
      <c r="C27" s="98" t="s">
        <v>333</v>
      </c>
      <c r="D27" s="98"/>
      <c r="E27" s="39"/>
      <c r="F27" s="39"/>
      <c r="G27" s="39"/>
      <c r="H27" s="39"/>
      <c r="I27" s="39"/>
    </row>
    <row r="28" spans="1:9">
      <c r="A28" s="39"/>
      <c r="B28" s="113"/>
      <c r="C28" s="98"/>
      <c r="D28" s="98"/>
      <c r="E28" s="39"/>
      <c r="F28" s="39"/>
      <c r="G28" s="39"/>
      <c r="H28" s="39"/>
      <c r="I28" s="39"/>
    </row>
    <row r="29" spans="1:9">
      <c r="A29" s="39"/>
      <c r="B29" s="39"/>
      <c r="C29" s="39"/>
      <c r="D29" s="39"/>
      <c r="E29" s="39"/>
      <c r="F29" s="39"/>
      <c r="G29" s="39"/>
      <c r="H29" s="39"/>
      <c r="I29" s="39"/>
    </row>
    <row r="30" spans="1:9">
      <c r="A30" s="39"/>
      <c r="B30" s="39"/>
      <c r="C30" s="39"/>
      <c r="D30" s="39"/>
      <c r="E30" s="39"/>
      <c r="F30" s="39"/>
      <c r="G30" s="39"/>
      <c r="H30" s="39"/>
      <c r="I30" s="39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zoomScale="150" zoomScaleNormal="150" zoomScalePageLayoutView="150" workbookViewId="0">
      <selection activeCell="G34" sqref="G34"/>
    </sheetView>
  </sheetViews>
  <sheetFormatPr baseColWidth="10" defaultColWidth="8.83203125" defaultRowHeight="12" x14ac:dyDescent="0"/>
  <cols>
    <col min="1" max="1" width="5.83203125" style="39" customWidth="1"/>
    <col min="2" max="2" width="20.5" style="39" bestFit="1" customWidth="1"/>
    <col min="3" max="3" width="6.33203125" style="39" bestFit="1" customWidth="1"/>
    <col min="4" max="4" width="5.1640625" style="44" bestFit="1" customWidth="1"/>
    <col min="5" max="5" width="14.6640625" style="39" bestFit="1" customWidth="1"/>
    <col min="6" max="6" width="3" style="39" customWidth="1"/>
    <col min="7" max="7" width="11.6640625" style="39" bestFit="1" customWidth="1"/>
    <col min="8" max="16384" width="8.83203125" style="39"/>
  </cols>
  <sheetData>
    <row r="2" spans="1:7" ht="19.5" customHeight="1">
      <c r="B2" s="170"/>
      <c r="C2" s="168"/>
      <c r="D2" s="167"/>
      <c r="E2" s="166" t="s">
        <v>28</v>
      </c>
      <c r="G2" s="166" t="s">
        <v>28</v>
      </c>
    </row>
    <row r="3" spans="1:7" ht="19.5" customHeight="1">
      <c r="A3" s="41">
        <v>6000</v>
      </c>
      <c r="B3" s="169" t="s">
        <v>256</v>
      </c>
      <c r="C3" s="168"/>
      <c r="D3" s="167"/>
      <c r="E3" s="166" t="s">
        <v>271</v>
      </c>
      <c r="G3" s="166" t="s">
        <v>306</v>
      </c>
    </row>
    <row r="4" spans="1:7">
      <c r="C4" s="154" t="s">
        <v>27</v>
      </c>
    </row>
    <row r="5" spans="1:7" ht="17">
      <c r="B5" s="163" t="s">
        <v>26</v>
      </c>
      <c r="C5" s="164"/>
      <c r="D5" s="165"/>
      <c r="E5" s="164"/>
      <c r="F5" s="164"/>
      <c r="G5" s="164"/>
    </row>
    <row r="6" spans="1:7">
      <c r="B6" s="39" t="s">
        <v>255</v>
      </c>
      <c r="C6" s="11"/>
      <c r="D6" s="20"/>
      <c r="E6" s="15">
        <v>20000</v>
      </c>
      <c r="G6" s="221">
        <v>27000</v>
      </c>
    </row>
    <row r="7" spans="1:7">
      <c r="B7" s="39" t="s">
        <v>72</v>
      </c>
      <c r="C7" s="15"/>
      <c r="D7" s="20"/>
      <c r="E7" s="15">
        <v>350000</v>
      </c>
      <c r="G7" s="221">
        <v>294000</v>
      </c>
    </row>
    <row r="8" spans="1:7">
      <c r="B8" s="39" t="s">
        <v>254</v>
      </c>
      <c r="C8" s="15"/>
      <c r="D8" s="20"/>
      <c r="E8" s="15">
        <v>4000</v>
      </c>
      <c r="G8" s="221">
        <v>2000</v>
      </c>
    </row>
    <row r="9" spans="1:7">
      <c r="B9" s="39" t="s">
        <v>93</v>
      </c>
      <c r="C9" s="15"/>
      <c r="D9" s="20"/>
      <c r="E9" s="15"/>
      <c r="G9" s="221">
        <v>2000</v>
      </c>
    </row>
    <row r="10" spans="1:7">
      <c r="B10" s="39" t="s">
        <v>253</v>
      </c>
      <c r="C10" s="15"/>
      <c r="D10" s="20"/>
      <c r="E10" s="15">
        <v>34000</v>
      </c>
      <c r="G10" s="221">
        <v>50000</v>
      </c>
    </row>
    <row r="11" spans="1:7">
      <c r="B11" s="39" t="s">
        <v>252</v>
      </c>
      <c r="C11" s="15"/>
      <c r="D11" s="20"/>
      <c r="E11" s="15">
        <v>250</v>
      </c>
      <c r="F11" s="40"/>
      <c r="G11" s="221">
        <v>250</v>
      </c>
    </row>
    <row r="12" spans="1:7">
      <c r="B12" s="39" t="s">
        <v>251</v>
      </c>
      <c r="C12" s="15"/>
      <c r="D12" s="20"/>
      <c r="E12" s="15">
        <v>20000</v>
      </c>
      <c r="F12" s="40"/>
      <c r="G12" s="221">
        <v>20000</v>
      </c>
    </row>
    <row r="13" spans="1:7">
      <c r="B13" s="41" t="s">
        <v>71</v>
      </c>
      <c r="C13" s="11"/>
      <c r="D13" s="45"/>
      <c r="E13" s="48">
        <f>SUM(E6:E12)</f>
        <v>428250</v>
      </c>
      <c r="F13" s="40"/>
      <c r="G13" s="225">
        <f>SUM(G6:G12)</f>
        <v>395250</v>
      </c>
    </row>
    <row r="14" spans="1:7">
      <c r="C14" s="11"/>
      <c r="D14" s="20"/>
      <c r="E14" s="15"/>
      <c r="G14" s="221"/>
    </row>
    <row r="15" spans="1:7" ht="17">
      <c r="B15" s="163" t="s">
        <v>23</v>
      </c>
      <c r="C15" s="162"/>
      <c r="D15" s="161"/>
      <c r="E15" s="160"/>
      <c r="F15" s="160"/>
      <c r="G15" s="226"/>
    </row>
    <row r="16" spans="1:7">
      <c r="B16" s="39" t="s">
        <v>70</v>
      </c>
      <c r="C16" s="15"/>
      <c r="D16" s="20"/>
      <c r="E16" s="15">
        <v>10400</v>
      </c>
      <c r="G16" s="221">
        <v>11000</v>
      </c>
    </row>
    <row r="17" spans="2:7">
      <c r="B17" s="39" t="s">
        <v>274</v>
      </c>
      <c r="C17" s="15"/>
      <c r="D17" s="20"/>
      <c r="E17" s="15">
        <v>2000</v>
      </c>
      <c r="G17" s="221">
        <v>1000</v>
      </c>
    </row>
    <row r="18" spans="2:7">
      <c r="B18" s="39" t="s">
        <v>250</v>
      </c>
      <c r="C18" s="15"/>
      <c r="D18" s="20"/>
      <c r="E18" s="15"/>
      <c r="G18" s="221">
        <v>10000</v>
      </c>
    </row>
    <row r="19" spans="2:7">
      <c r="B19" s="39" t="s">
        <v>69</v>
      </c>
      <c r="C19" s="15"/>
      <c r="D19" s="20"/>
      <c r="E19" s="15">
        <v>10000</v>
      </c>
      <c r="G19" s="221">
        <v>6000</v>
      </c>
    </row>
    <row r="20" spans="2:7">
      <c r="B20" s="39" t="s">
        <v>249</v>
      </c>
      <c r="C20" s="15"/>
      <c r="D20" s="20"/>
      <c r="E20" s="15">
        <f>30000*1.03</f>
        <v>30900</v>
      </c>
      <c r="G20" s="221">
        <v>23250</v>
      </c>
    </row>
    <row r="21" spans="2:7">
      <c r="B21" s="39" t="s">
        <v>248</v>
      </c>
      <c r="C21" s="15"/>
      <c r="D21" s="20"/>
      <c r="E21" s="15">
        <v>2000</v>
      </c>
      <c r="G21" s="221">
        <v>2000</v>
      </c>
    </row>
    <row r="22" spans="2:7">
      <c r="B22" s="39" t="s">
        <v>247</v>
      </c>
      <c r="C22" s="15"/>
      <c r="D22" s="20"/>
      <c r="E22" s="15">
        <v>5025</v>
      </c>
      <c r="G22" s="221">
        <v>3500</v>
      </c>
    </row>
    <row r="23" spans="2:7">
      <c r="B23" s="39" t="s">
        <v>246</v>
      </c>
      <c r="C23" s="15"/>
      <c r="D23" s="20"/>
      <c r="E23" s="15">
        <v>5815</v>
      </c>
      <c r="G23" s="221">
        <v>6000</v>
      </c>
    </row>
    <row r="24" spans="2:7">
      <c r="B24" s="39" t="s">
        <v>68</v>
      </c>
      <c r="C24" s="15"/>
      <c r="D24" s="20"/>
      <c r="E24" s="15">
        <v>43245</v>
      </c>
      <c r="G24" s="221">
        <v>40750</v>
      </c>
    </row>
    <row r="25" spans="2:7">
      <c r="B25" s="39" t="s">
        <v>65</v>
      </c>
      <c r="C25" s="15"/>
      <c r="D25" s="20"/>
      <c r="E25" s="15">
        <v>40800</v>
      </c>
      <c r="G25" s="221">
        <v>55000</v>
      </c>
    </row>
    <row r="26" spans="2:7">
      <c r="B26" s="39" t="s">
        <v>64</v>
      </c>
      <c r="C26" s="15"/>
      <c r="D26" s="20"/>
      <c r="E26" s="15">
        <v>500</v>
      </c>
      <c r="G26" s="221">
        <v>300</v>
      </c>
    </row>
    <row r="27" spans="2:7">
      <c r="B27" s="39" t="s">
        <v>245</v>
      </c>
      <c r="C27" s="15"/>
      <c r="D27" s="20"/>
      <c r="E27" s="15">
        <v>11000</v>
      </c>
      <c r="G27" s="221">
        <v>8000</v>
      </c>
    </row>
    <row r="28" spans="2:7">
      <c r="B28" s="39" t="s">
        <v>244</v>
      </c>
      <c r="C28" s="15"/>
      <c r="D28" s="20"/>
      <c r="E28" s="15">
        <v>1750</v>
      </c>
      <c r="G28" s="221">
        <v>1500</v>
      </c>
    </row>
    <row r="29" spans="2:7">
      <c r="B29" s="39" t="s">
        <v>243</v>
      </c>
      <c r="C29" s="15"/>
      <c r="D29" s="20"/>
      <c r="E29" s="15">
        <v>4000</v>
      </c>
      <c r="G29" s="221">
        <v>3000</v>
      </c>
    </row>
    <row r="30" spans="2:7">
      <c r="B30" s="39" t="s">
        <v>242</v>
      </c>
      <c r="C30" s="15"/>
      <c r="D30" s="20"/>
      <c r="E30" s="15">
        <v>900</v>
      </c>
      <c r="G30" s="221">
        <v>1000</v>
      </c>
    </row>
    <row r="31" spans="2:7">
      <c r="B31" s="39" t="s">
        <v>241</v>
      </c>
      <c r="C31" s="15"/>
      <c r="D31" s="20"/>
      <c r="E31" s="15">
        <v>10000</v>
      </c>
      <c r="G31" s="221">
        <v>9000</v>
      </c>
    </row>
    <row r="32" spans="2:7">
      <c r="B32" s="39" t="s">
        <v>240</v>
      </c>
      <c r="C32" s="15"/>
      <c r="D32" s="20">
        <v>1</v>
      </c>
      <c r="E32" s="15">
        <v>14420</v>
      </c>
      <c r="G32" s="221">
        <v>12000</v>
      </c>
    </row>
    <row r="33" spans="2:7">
      <c r="B33" s="39" t="s">
        <v>164</v>
      </c>
      <c r="C33" s="15"/>
      <c r="D33" s="20"/>
      <c r="E33" s="15">
        <v>0</v>
      </c>
      <c r="G33" s="221">
        <v>150</v>
      </c>
    </row>
    <row r="34" spans="2:7">
      <c r="B34" s="39" t="s">
        <v>239</v>
      </c>
      <c r="C34" s="15"/>
      <c r="D34" s="20"/>
      <c r="E34" s="15">
        <v>175000</v>
      </c>
      <c r="G34" s="221">
        <v>130000</v>
      </c>
    </row>
    <row r="35" spans="2:7">
      <c r="B35" s="39" t="s">
        <v>77</v>
      </c>
      <c r="C35" s="15"/>
      <c r="D35" s="20"/>
      <c r="E35" s="15">
        <v>2000</v>
      </c>
      <c r="G35" s="221">
        <v>1000</v>
      </c>
    </row>
    <row r="36" spans="2:7">
      <c r="B36" s="39" t="s">
        <v>238</v>
      </c>
      <c r="C36" s="15"/>
      <c r="D36" s="20"/>
      <c r="E36" s="15">
        <v>2500</v>
      </c>
      <c r="G36" s="221">
        <v>2000</v>
      </c>
    </row>
    <row r="37" spans="2:7">
      <c r="B37" s="39" t="s">
        <v>93</v>
      </c>
      <c r="C37" s="15"/>
      <c r="D37" s="20"/>
      <c r="E37" s="15">
        <v>1250</v>
      </c>
      <c r="G37" s="221">
        <v>1000</v>
      </c>
    </row>
    <row r="38" spans="2:7">
      <c r="B38" s="39" t="s">
        <v>34</v>
      </c>
      <c r="C38" s="15"/>
      <c r="D38" s="20"/>
      <c r="E38" s="15">
        <v>3000</v>
      </c>
      <c r="G38" s="221">
        <v>3000</v>
      </c>
    </row>
    <row r="39" spans="2:7">
      <c r="B39" s="39" t="s">
        <v>348</v>
      </c>
      <c r="C39" s="15"/>
      <c r="D39" s="20">
        <v>2</v>
      </c>
      <c r="E39" s="15"/>
      <c r="G39" s="221">
        <v>14600</v>
      </c>
    </row>
    <row r="40" spans="2:7">
      <c r="B40" s="39" t="s">
        <v>119</v>
      </c>
      <c r="C40" s="15"/>
      <c r="D40" s="20"/>
      <c r="E40" s="15">
        <v>1700</v>
      </c>
      <c r="F40" s="40"/>
      <c r="G40" s="221">
        <v>1700</v>
      </c>
    </row>
    <row r="41" spans="2:7">
      <c r="B41" s="39" t="s">
        <v>139</v>
      </c>
      <c r="C41" s="15"/>
      <c r="D41" s="20"/>
      <c r="E41" s="15">
        <v>1500</v>
      </c>
      <c r="F41" s="40"/>
      <c r="G41" s="221">
        <v>1000</v>
      </c>
    </row>
    <row r="42" spans="2:7">
      <c r="B42" s="39" t="s">
        <v>237</v>
      </c>
      <c r="C42" s="15"/>
      <c r="D42" s="20"/>
      <c r="E42" s="15">
        <v>15000</v>
      </c>
      <c r="F42" s="40"/>
      <c r="G42" s="221">
        <v>11000</v>
      </c>
    </row>
    <row r="43" spans="2:7">
      <c r="B43" s="39" t="s">
        <v>236</v>
      </c>
      <c r="C43" s="15"/>
      <c r="D43" s="20"/>
      <c r="E43" s="15">
        <v>10000</v>
      </c>
      <c r="F43" s="40"/>
      <c r="G43" s="221">
        <v>9000</v>
      </c>
    </row>
    <row r="44" spans="2:7">
      <c r="B44" s="39" t="s">
        <v>347</v>
      </c>
      <c r="C44" s="15"/>
      <c r="D44" s="20"/>
      <c r="E44" s="15">
        <v>900</v>
      </c>
      <c r="F44" s="40"/>
      <c r="G44" s="221">
        <v>900</v>
      </c>
    </row>
    <row r="45" spans="2:7">
      <c r="B45" s="41" t="s">
        <v>14</v>
      </c>
      <c r="C45" s="11"/>
      <c r="D45" s="159"/>
      <c r="E45" s="48">
        <f>SUM(E16:E44)</f>
        <v>405605</v>
      </c>
      <c r="F45" s="40"/>
      <c r="G45" s="225">
        <f>SUM(G16:G44)</f>
        <v>368650</v>
      </c>
    </row>
    <row r="46" spans="2:7">
      <c r="C46" s="11"/>
      <c r="D46" s="20"/>
      <c r="E46" s="15"/>
      <c r="F46" s="40"/>
      <c r="G46" s="221"/>
    </row>
    <row r="47" spans="2:7" ht="13" thickBot="1">
      <c r="B47" s="41" t="s">
        <v>294</v>
      </c>
      <c r="C47" s="158"/>
      <c r="D47" s="157"/>
      <c r="E47" s="16">
        <f>E13-E45</f>
        <v>22645</v>
      </c>
      <c r="F47" s="40"/>
      <c r="G47" s="223">
        <f>G13-G45</f>
        <v>26600</v>
      </c>
    </row>
    <row r="48" spans="2:7" ht="12" customHeight="1" thickTop="1">
      <c r="B48" s="41"/>
      <c r="C48" s="158"/>
      <c r="D48" s="157"/>
      <c r="E48" s="45"/>
      <c r="F48" s="40"/>
      <c r="G48" s="218"/>
    </row>
    <row r="49" spans="1:7" ht="17" customHeight="1">
      <c r="A49" s="64">
        <v>3600</v>
      </c>
      <c r="B49" s="163" t="s">
        <v>123</v>
      </c>
      <c r="C49" s="162"/>
      <c r="D49" s="161"/>
      <c r="E49" s="160"/>
      <c r="F49" s="160"/>
      <c r="G49" s="226"/>
    </row>
    <row r="50" spans="1:7">
      <c r="A50" s="40"/>
      <c r="B50" s="41"/>
      <c r="C50" s="40"/>
      <c r="D50" s="40"/>
      <c r="E50" s="40"/>
      <c r="G50" s="221"/>
    </row>
    <row r="51" spans="1:7">
      <c r="A51" s="40"/>
      <c r="B51" s="41" t="s">
        <v>71</v>
      </c>
      <c r="C51" s="40"/>
      <c r="D51" s="40"/>
      <c r="E51" s="219">
        <v>3260</v>
      </c>
      <c r="F51" s="40"/>
      <c r="G51" s="227">
        <v>2700</v>
      </c>
    </row>
    <row r="52" spans="1:7">
      <c r="A52" s="40"/>
      <c r="B52" s="40"/>
      <c r="C52" s="40"/>
      <c r="D52" s="40"/>
      <c r="E52" s="40"/>
      <c r="F52" s="40"/>
      <c r="G52" s="221"/>
    </row>
    <row r="53" spans="1:7">
      <c r="A53" s="40"/>
      <c r="B53" s="41" t="s">
        <v>23</v>
      </c>
      <c r="C53" s="40"/>
      <c r="D53" s="40"/>
      <c r="E53" s="40"/>
      <c r="G53" s="221"/>
    </row>
    <row r="54" spans="1:7">
      <c r="A54" s="40"/>
      <c r="B54" s="40" t="s">
        <v>117</v>
      </c>
      <c r="C54" s="40"/>
      <c r="D54" s="40"/>
      <c r="E54" s="40">
        <v>600</v>
      </c>
      <c r="G54" s="221">
        <v>0</v>
      </c>
    </row>
    <row r="55" spans="1:7">
      <c r="A55" s="40"/>
      <c r="B55" s="40" t="s">
        <v>122</v>
      </c>
      <c r="C55" s="40"/>
      <c r="D55" s="40"/>
      <c r="E55" s="40">
        <v>750</v>
      </c>
      <c r="G55" s="221">
        <v>700</v>
      </c>
    </row>
    <row r="56" spans="1:7">
      <c r="A56" s="40"/>
      <c r="B56" s="40" t="s">
        <v>108</v>
      </c>
      <c r="C56" s="40"/>
      <c r="D56" s="40"/>
      <c r="E56" s="220">
        <v>250</v>
      </c>
      <c r="F56" s="40"/>
      <c r="G56" s="221">
        <v>250</v>
      </c>
    </row>
    <row r="57" spans="1:7">
      <c r="A57" s="40"/>
      <c r="B57" s="41" t="s">
        <v>14</v>
      </c>
      <c r="C57" s="40"/>
      <c r="D57" s="40"/>
      <c r="E57" s="219">
        <f t="shared" ref="E57" si="0">SUM(E54:E56)</f>
        <v>1600</v>
      </c>
      <c r="F57" s="40"/>
      <c r="G57" s="227">
        <f>SUM(G54:G56)</f>
        <v>950</v>
      </c>
    </row>
    <row r="58" spans="1:7">
      <c r="B58" s="40"/>
      <c r="C58" s="40"/>
      <c r="D58" s="40"/>
      <c r="E58" s="40"/>
      <c r="F58" s="40"/>
      <c r="G58" s="221"/>
    </row>
    <row r="59" spans="1:7">
      <c r="B59" s="41" t="s">
        <v>121</v>
      </c>
      <c r="C59" s="40"/>
      <c r="D59" s="40"/>
      <c r="E59" s="219">
        <f t="shared" ref="E59:G59" si="1">E51-E57</f>
        <v>1660</v>
      </c>
      <c r="F59" s="40"/>
      <c r="G59" s="227">
        <f t="shared" si="1"/>
        <v>1750</v>
      </c>
    </row>
    <row r="60" spans="1:7">
      <c r="C60" s="11"/>
      <c r="D60" s="40"/>
      <c r="E60" s="15"/>
      <c r="F60" s="40"/>
      <c r="G60" s="221"/>
    </row>
    <row r="61" spans="1:7">
      <c r="B61" s="41" t="s">
        <v>316</v>
      </c>
      <c r="C61" s="12"/>
      <c r="D61" s="40"/>
      <c r="E61" s="45">
        <f>E13+E51</f>
        <v>431510</v>
      </c>
      <c r="F61" s="40"/>
      <c r="G61" s="228">
        <f>G13+G51</f>
        <v>397950</v>
      </c>
    </row>
    <row r="62" spans="1:7">
      <c r="B62" s="41" t="s">
        <v>317</v>
      </c>
      <c r="C62" s="12"/>
      <c r="D62" s="40"/>
      <c r="E62" s="45">
        <f>E45+E57</f>
        <v>407205</v>
      </c>
      <c r="F62" s="40"/>
      <c r="G62" s="228">
        <f>G45+G57</f>
        <v>369600</v>
      </c>
    </row>
    <row r="63" spans="1:7" ht="13" thickBot="1">
      <c r="B63" s="41" t="s">
        <v>293</v>
      </c>
      <c r="C63" s="12"/>
      <c r="D63" s="40"/>
      <c r="E63" s="70">
        <f t="shared" ref="E63" si="2">E61-E62</f>
        <v>24305</v>
      </c>
      <c r="F63" s="40"/>
      <c r="G63" s="229">
        <f>G61-G62</f>
        <v>28350</v>
      </c>
    </row>
    <row r="64" spans="1:7" ht="13" thickTop="1">
      <c r="D64" s="20"/>
      <c r="E64" s="15"/>
      <c r="F64" s="40"/>
    </row>
    <row r="65" spans="2:7">
      <c r="B65" s="155" t="s">
        <v>27</v>
      </c>
      <c r="C65" s="155"/>
      <c r="D65" s="156"/>
      <c r="E65" s="155"/>
      <c r="F65" s="155"/>
      <c r="G65" s="155"/>
    </row>
    <row r="67" spans="2:7">
      <c r="B67" s="39" t="s">
        <v>311</v>
      </c>
      <c r="C67" s="41"/>
      <c r="D67" s="154"/>
    </row>
    <row r="68" spans="2:7">
      <c r="B68" s="39">
        <v>1</v>
      </c>
      <c r="C68" s="39" t="s">
        <v>350</v>
      </c>
    </row>
    <row r="69" spans="2:7">
      <c r="B69" s="39">
        <v>2</v>
      </c>
      <c r="C69" s="39" t="s">
        <v>349</v>
      </c>
    </row>
  </sheetData>
  <pageMargins left="0.35" right="0.17" top="0.47" bottom="0.46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125" zoomScaleNormal="125" zoomScalePageLayoutView="125" workbookViewId="0">
      <selection activeCell="D1" sqref="D1:E1048576"/>
    </sheetView>
  </sheetViews>
  <sheetFormatPr baseColWidth="10" defaultColWidth="8.83203125" defaultRowHeight="12" x14ac:dyDescent="0"/>
  <cols>
    <col min="1" max="1" width="5.1640625" style="39" bestFit="1" customWidth="1"/>
    <col min="2" max="2" width="41" style="39" customWidth="1"/>
    <col min="3" max="3" width="6.33203125" style="39" bestFit="1" customWidth="1"/>
    <col min="4" max="4" width="14.6640625" style="39" bestFit="1" customWidth="1"/>
    <col min="5" max="5" width="3.1640625" style="39" customWidth="1"/>
    <col min="6" max="6" width="13.83203125" style="39" bestFit="1" customWidth="1"/>
    <col min="7" max="16384" width="8.83203125" style="39"/>
  </cols>
  <sheetData>
    <row r="1" spans="1:6" ht="18">
      <c r="C1" s="180"/>
      <c r="D1" s="166" t="s">
        <v>28</v>
      </c>
      <c r="F1" s="166" t="s">
        <v>28</v>
      </c>
    </row>
    <row r="2" spans="1:6" ht="18">
      <c r="A2" s="41">
        <v>6500</v>
      </c>
      <c r="B2" s="183" t="s">
        <v>307</v>
      </c>
      <c r="C2" s="180"/>
      <c r="D2" s="166" t="s">
        <v>271</v>
      </c>
      <c r="F2" s="166" t="s">
        <v>306</v>
      </c>
    </row>
    <row r="3" spans="1:6">
      <c r="C3" s="41" t="s">
        <v>27</v>
      </c>
    </row>
    <row r="4" spans="1:6" ht="15">
      <c r="B4" s="182" t="s">
        <v>26</v>
      </c>
      <c r="C4" s="164"/>
      <c r="D4" s="164"/>
      <c r="E4" s="164"/>
      <c r="F4" s="164"/>
    </row>
    <row r="5" spans="1:6">
      <c r="B5" s="39" t="s">
        <v>181</v>
      </c>
      <c r="C5" s="11"/>
      <c r="D5" s="15">
        <v>60000</v>
      </c>
      <c r="E5" s="15"/>
      <c r="F5" s="221">
        <v>50000</v>
      </c>
    </row>
    <row r="6" spans="1:6">
      <c r="B6" s="39" t="s">
        <v>318</v>
      </c>
      <c r="C6" s="15">
        <v>1</v>
      </c>
      <c r="D6" s="15">
        <v>1500</v>
      </c>
      <c r="F6" s="221">
        <v>7000</v>
      </c>
    </row>
    <row r="7" spans="1:6">
      <c r="B7" s="39" t="s">
        <v>268</v>
      </c>
      <c r="C7" s="15"/>
      <c r="D7" s="15"/>
      <c r="F7" s="221">
        <v>0</v>
      </c>
    </row>
    <row r="8" spans="1:6">
      <c r="B8" s="39" t="s">
        <v>267</v>
      </c>
      <c r="C8" s="15"/>
      <c r="D8" s="15">
        <v>1000</v>
      </c>
      <c r="F8" s="221">
        <v>1000</v>
      </c>
    </row>
    <row r="9" spans="1:6">
      <c r="B9" s="41" t="s">
        <v>24</v>
      </c>
      <c r="C9" s="158"/>
      <c r="D9" s="48">
        <f>SUM(D5:D8)</f>
        <v>62500</v>
      </c>
      <c r="F9" s="225">
        <f>SUM(F5:F8)</f>
        <v>58000</v>
      </c>
    </row>
    <row r="10" spans="1:6">
      <c r="C10" s="11"/>
      <c r="D10" s="15"/>
      <c r="F10" s="221"/>
    </row>
    <row r="11" spans="1:6" ht="15">
      <c r="B11" s="182" t="s">
        <v>23</v>
      </c>
      <c r="C11" s="162"/>
      <c r="D11" s="160"/>
      <c r="E11" s="160"/>
      <c r="F11" s="226"/>
    </row>
    <row r="12" spans="1:6">
      <c r="B12" s="39" t="s">
        <v>247</v>
      </c>
      <c r="C12" s="15"/>
      <c r="D12" s="15">
        <v>3700</v>
      </c>
      <c r="F12" s="221">
        <v>3200</v>
      </c>
    </row>
    <row r="13" spans="1:6">
      <c r="B13" s="39" t="s">
        <v>266</v>
      </c>
      <c r="C13" s="15"/>
      <c r="D13" s="15">
        <v>1000</v>
      </c>
      <c r="F13" s="221">
        <v>1100</v>
      </c>
    </row>
    <row r="14" spans="1:6">
      <c r="B14" s="39" t="s">
        <v>265</v>
      </c>
      <c r="C14" s="15"/>
      <c r="D14" s="15">
        <v>55000</v>
      </c>
      <c r="F14" s="221">
        <v>55000</v>
      </c>
    </row>
    <row r="15" spans="1:6">
      <c r="B15" s="39" t="s">
        <v>309</v>
      </c>
      <c r="C15" s="15"/>
      <c r="D15" s="15">
        <v>750</v>
      </c>
      <c r="F15" s="221">
        <v>1000</v>
      </c>
    </row>
    <row r="16" spans="1:6">
      <c r="B16" s="39" t="s">
        <v>281</v>
      </c>
      <c r="C16" s="15"/>
      <c r="D16" s="15">
        <v>900</v>
      </c>
      <c r="F16" s="221">
        <v>750</v>
      </c>
    </row>
    <row r="17" spans="2:6">
      <c r="B17" s="39" t="s">
        <v>115</v>
      </c>
      <c r="C17" s="15"/>
      <c r="D17" s="15"/>
      <c r="F17" s="221">
        <v>0</v>
      </c>
    </row>
    <row r="18" spans="2:6">
      <c r="B18" s="62" t="s">
        <v>264</v>
      </c>
      <c r="C18" s="15"/>
      <c r="D18" s="15">
        <v>250</v>
      </c>
      <c r="F18" s="221">
        <v>250</v>
      </c>
    </row>
    <row r="19" spans="2:6">
      <c r="B19" s="39" t="s">
        <v>263</v>
      </c>
      <c r="C19" s="15"/>
      <c r="D19" s="111">
        <v>500</v>
      </c>
      <c r="F19" s="221">
        <v>600</v>
      </c>
    </row>
    <row r="20" spans="2:6">
      <c r="B20" s="41" t="s">
        <v>14</v>
      </c>
      <c r="C20" s="11"/>
      <c r="D20" s="109">
        <f>SUM(D12:D19)</f>
        <v>62100</v>
      </c>
      <c r="F20" s="227">
        <f>SUM(F12:F19)</f>
        <v>61900</v>
      </c>
    </row>
    <row r="21" spans="2:6">
      <c r="C21" s="11"/>
      <c r="D21" s="15"/>
      <c r="F21" s="221"/>
    </row>
    <row r="22" spans="2:6" ht="13" thickBot="1">
      <c r="B22" s="41" t="s">
        <v>294</v>
      </c>
      <c r="C22" s="18"/>
      <c r="D22" s="16">
        <f>D9-D20</f>
        <v>400</v>
      </c>
      <c r="F22" s="223">
        <f>F9-F20</f>
        <v>-3900</v>
      </c>
    </row>
    <row r="23" spans="2:6" ht="13" thickTop="1">
      <c r="F23" s="198"/>
    </row>
    <row r="24" spans="2:6">
      <c r="B24" s="181" t="s">
        <v>262</v>
      </c>
      <c r="C24" s="164"/>
      <c r="D24" s="164"/>
      <c r="E24" s="164"/>
      <c r="F24" s="164"/>
    </row>
    <row r="25" spans="2:6">
      <c r="B25" s="98"/>
      <c r="C25" s="98"/>
    </row>
    <row r="26" spans="2:6">
      <c r="B26" s="39" t="s">
        <v>353</v>
      </c>
    </row>
  </sheetData>
  <pageMargins left="0.75" right="0.17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B1" workbookViewId="0">
      <selection activeCell="D1" sqref="D1:E1048576"/>
    </sheetView>
  </sheetViews>
  <sheetFormatPr baseColWidth="10" defaultColWidth="8.83203125" defaultRowHeight="12" x14ac:dyDescent="0"/>
  <cols>
    <col min="1" max="1" width="6.5" style="39" bestFit="1" customWidth="1"/>
    <col min="2" max="2" width="20" style="39" customWidth="1"/>
    <col min="3" max="3" width="6.6640625" style="39" customWidth="1"/>
    <col min="4" max="4" width="16" style="39" customWidth="1"/>
    <col min="5" max="5" width="2.5" style="39" customWidth="1"/>
    <col min="6" max="6" width="13.83203125" style="39" bestFit="1" customWidth="1"/>
    <col min="7" max="16384" width="8.83203125" style="39"/>
  </cols>
  <sheetData>
    <row r="1" spans="1:6" ht="18">
      <c r="C1" s="180"/>
      <c r="D1" s="166" t="s">
        <v>28</v>
      </c>
      <c r="F1" s="166" t="s">
        <v>28</v>
      </c>
    </row>
    <row r="2" spans="1:6" ht="18">
      <c r="A2" s="179">
        <v>9000</v>
      </c>
      <c r="B2" s="178" t="s">
        <v>261</v>
      </c>
      <c r="C2" s="67"/>
      <c r="D2" s="166" t="s">
        <v>271</v>
      </c>
      <c r="E2" s="166"/>
      <c r="F2" s="166" t="s">
        <v>306</v>
      </c>
    </row>
    <row r="3" spans="1:6">
      <c r="B3" s="41"/>
      <c r="C3" s="41" t="s">
        <v>27</v>
      </c>
    </row>
    <row r="4" spans="1:6" ht="15">
      <c r="B4" s="175" t="s">
        <v>26</v>
      </c>
      <c r="C4" s="177"/>
      <c r="D4" s="171"/>
      <c r="E4" s="171"/>
      <c r="F4" s="171"/>
    </row>
    <row r="5" spans="1:6">
      <c r="B5" s="39" t="s">
        <v>260</v>
      </c>
      <c r="C5" s="11"/>
      <c r="D5" s="105">
        <v>190000</v>
      </c>
      <c r="F5" s="222">
        <v>180000</v>
      </c>
    </row>
    <row r="6" spans="1:6" ht="15">
      <c r="B6" s="41"/>
      <c r="C6" s="176"/>
      <c r="D6" s="15"/>
      <c r="F6" s="198"/>
    </row>
    <row r="7" spans="1:6" ht="15">
      <c r="B7" s="175" t="s">
        <v>23</v>
      </c>
      <c r="C7" s="174"/>
      <c r="D7" s="173"/>
      <c r="E7" s="173"/>
      <c r="F7" s="173"/>
    </row>
    <row r="8" spans="1:6">
      <c r="B8" s="39" t="s">
        <v>259</v>
      </c>
      <c r="C8" s="15"/>
      <c r="D8" s="15">
        <v>122000</v>
      </c>
      <c r="F8" s="221">
        <v>115000</v>
      </c>
    </row>
    <row r="9" spans="1:6">
      <c r="B9" s="39" t="s">
        <v>62</v>
      </c>
      <c r="C9" s="15"/>
      <c r="D9" s="15">
        <v>17500</v>
      </c>
      <c r="F9" s="221">
        <v>19500</v>
      </c>
    </row>
    <row r="10" spans="1:6">
      <c r="B10" s="39" t="s">
        <v>184</v>
      </c>
      <c r="C10" s="15"/>
      <c r="D10" s="15">
        <v>500</v>
      </c>
      <c r="F10" s="221">
        <v>300</v>
      </c>
    </row>
    <row r="11" spans="1:6">
      <c r="B11" s="39" t="s">
        <v>247</v>
      </c>
      <c r="C11" s="15"/>
      <c r="D11" s="15">
        <v>765</v>
      </c>
      <c r="F11" s="221">
        <v>900</v>
      </c>
    </row>
    <row r="12" spans="1:6">
      <c r="B12" s="39" t="s">
        <v>258</v>
      </c>
      <c r="C12" s="15"/>
      <c r="D12" s="15">
        <v>2405</v>
      </c>
      <c r="F12" s="221">
        <v>3000</v>
      </c>
    </row>
    <row r="13" spans="1:6">
      <c r="B13" s="39" t="s">
        <v>181</v>
      </c>
      <c r="C13" s="15"/>
      <c r="D13" s="15">
        <v>1000</v>
      </c>
      <c r="F13" s="221">
        <v>1000</v>
      </c>
    </row>
    <row r="14" spans="1:6">
      <c r="B14" s="39" t="s">
        <v>308</v>
      </c>
      <c r="C14" s="15"/>
      <c r="D14" s="15">
        <v>0</v>
      </c>
      <c r="F14" s="221">
        <v>500</v>
      </c>
    </row>
    <row r="15" spans="1:6">
      <c r="B15" s="39" t="s">
        <v>109</v>
      </c>
      <c r="C15" s="15"/>
      <c r="D15" s="15">
        <v>0</v>
      </c>
      <c r="F15" s="221">
        <v>0</v>
      </c>
    </row>
    <row r="16" spans="1:6">
      <c r="B16" s="39" t="s">
        <v>117</v>
      </c>
      <c r="C16" s="15"/>
      <c r="D16" s="15">
        <v>0</v>
      </c>
      <c r="F16" s="221">
        <v>0</v>
      </c>
    </row>
    <row r="17" spans="2:6">
      <c r="B17" s="39" t="s">
        <v>257</v>
      </c>
      <c r="C17" s="15"/>
      <c r="D17" s="111">
        <v>150</v>
      </c>
      <c r="F17" s="221">
        <v>150</v>
      </c>
    </row>
    <row r="18" spans="2:6">
      <c r="B18" s="41" t="s">
        <v>14</v>
      </c>
      <c r="C18" s="18"/>
      <c r="D18" s="32">
        <f>SUM(D8:D17)</f>
        <v>144320</v>
      </c>
      <c r="F18" s="224">
        <f>SUM(F8:F17)</f>
        <v>140350</v>
      </c>
    </row>
    <row r="19" spans="2:6">
      <c r="C19" s="11"/>
      <c r="D19" s="15"/>
      <c r="F19" s="221"/>
    </row>
    <row r="20" spans="2:6" ht="13" thickBot="1">
      <c r="B20" s="41" t="s">
        <v>235</v>
      </c>
      <c r="C20" s="172"/>
      <c r="D20" s="16">
        <f>D5-D18</f>
        <v>45680</v>
      </c>
      <c r="F20" s="223">
        <f>F5-F18</f>
        <v>39650</v>
      </c>
    </row>
    <row r="21" spans="2:6" ht="13" thickTop="1">
      <c r="D21" s="15"/>
      <c r="F21" s="198"/>
    </row>
    <row r="22" spans="2:6">
      <c r="B22" s="155" t="s">
        <v>27</v>
      </c>
      <c r="C22" s="171"/>
      <c r="D22" s="171"/>
      <c r="E22" s="171"/>
      <c r="F22" s="171"/>
    </row>
    <row r="23" spans="2:6">
      <c r="B23" s="39" t="s">
        <v>301</v>
      </c>
      <c r="F23" s="198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38"/>
  <sheetViews>
    <sheetView workbookViewId="0">
      <selection activeCell="A61" sqref="A61:XFD61"/>
    </sheetView>
  </sheetViews>
  <sheetFormatPr baseColWidth="10" defaultColWidth="8.83203125" defaultRowHeight="13" x14ac:dyDescent="0"/>
  <cols>
    <col min="1" max="1" width="36.6640625" style="1" customWidth="1"/>
    <col min="2" max="2" width="7.1640625" style="1" customWidth="1"/>
    <col min="3" max="3" width="2.5" style="1" customWidth="1"/>
    <col min="4" max="4" width="11.33203125" style="1" bestFit="1" customWidth="1"/>
    <col min="5" max="5" width="3" style="1" customWidth="1"/>
    <col min="6" max="6" width="9.83203125" style="1" bestFit="1" customWidth="1"/>
    <col min="7" max="16384" width="8.83203125" style="1"/>
  </cols>
  <sheetData>
    <row r="1" spans="1:7">
      <c r="A1" s="41"/>
      <c r="B1" s="39"/>
      <c r="C1" s="65"/>
      <c r="D1" s="65" t="s">
        <v>28</v>
      </c>
      <c r="E1" s="39"/>
      <c r="F1" s="65" t="s">
        <v>28</v>
      </c>
    </row>
    <row r="2" spans="1:7">
      <c r="A2" s="66" t="s">
        <v>234</v>
      </c>
      <c r="B2" s="39"/>
      <c r="C2" s="63"/>
      <c r="D2" s="63" t="s">
        <v>271</v>
      </c>
      <c r="E2" s="39"/>
      <c r="F2" s="63" t="s">
        <v>271</v>
      </c>
    </row>
    <row r="3" spans="1:7">
      <c r="A3" s="41"/>
      <c r="B3" s="63" t="s">
        <v>27</v>
      </c>
      <c r="C3" s="39"/>
      <c r="D3" s="62"/>
      <c r="E3" s="39"/>
      <c r="F3" s="39"/>
    </row>
    <row r="4" spans="1:7">
      <c r="A4" s="43" t="s">
        <v>17</v>
      </c>
      <c r="B4" s="43"/>
      <c r="C4" s="42"/>
      <c r="D4" s="42"/>
      <c r="E4" s="42"/>
      <c r="F4" s="42"/>
    </row>
    <row r="5" spans="1:7">
      <c r="A5" s="62" t="s">
        <v>233</v>
      </c>
      <c r="B5" s="39"/>
      <c r="C5" s="26"/>
      <c r="D5" s="26">
        <v>10285</v>
      </c>
      <c r="E5" s="26"/>
      <c r="F5" s="247">
        <f>D5</f>
        <v>10285</v>
      </c>
      <c r="G5" s="1">
        <v>10285</v>
      </c>
    </row>
    <row r="6" spans="1:7">
      <c r="A6" s="62" t="s">
        <v>372</v>
      </c>
      <c r="B6" s="39"/>
      <c r="C6" s="26"/>
      <c r="D6" s="26">
        <v>10285</v>
      </c>
      <c r="E6" s="26"/>
      <c r="F6" s="247">
        <f t="shared" ref="F6:F10" si="0">D6</f>
        <v>10285</v>
      </c>
    </row>
    <row r="7" spans="1:7">
      <c r="A7" s="62" t="s">
        <v>232</v>
      </c>
      <c r="B7" s="39"/>
      <c r="C7" s="26"/>
      <c r="D7" s="26">
        <v>9270</v>
      </c>
      <c r="E7" s="26"/>
      <c r="F7" s="247">
        <f t="shared" si="0"/>
        <v>9270</v>
      </c>
      <c r="G7" s="1">
        <v>9270</v>
      </c>
    </row>
    <row r="8" spans="1:7">
      <c r="A8" s="62" t="s">
        <v>231</v>
      </c>
      <c r="B8" s="39"/>
      <c r="C8" s="26"/>
      <c r="D8" s="26">
        <v>9270</v>
      </c>
      <c r="E8" s="26"/>
      <c r="F8" s="247">
        <f t="shared" si="0"/>
        <v>9270</v>
      </c>
    </row>
    <row r="9" spans="1:7">
      <c r="A9" s="62" t="s">
        <v>230</v>
      </c>
      <c r="B9" s="39"/>
      <c r="C9" s="26"/>
      <c r="D9" s="26">
        <v>9270</v>
      </c>
      <c r="E9" s="26"/>
      <c r="F9" s="247">
        <f t="shared" si="0"/>
        <v>9270</v>
      </c>
    </row>
    <row r="10" spans="1:7">
      <c r="A10" s="62" t="s">
        <v>373</v>
      </c>
      <c r="B10" s="39"/>
      <c r="C10" s="26"/>
      <c r="D10" s="26">
        <v>9270</v>
      </c>
      <c r="E10" s="26"/>
      <c r="F10" s="247">
        <f t="shared" si="0"/>
        <v>9270</v>
      </c>
    </row>
    <row r="11" spans="1:7">
      <c r="A11" s="62" t="s">
        <v>374</v>
      </c>
      <c r="B11" s="39"/>
      <c r="C11" s="26"/>
      <c r="D11" s="26">
        <v>9270</v>
      </c>
      <c r="E11" s="26"/>
      <c r="F11" s="247">
        <f>D11</f>
        <v>9270</v>
      </c>
    </row>
    <row r="12" spans="1:7">
      <c r="A12" s="62"/>
      <c r="B12" s="39"/>
      <c r="C12" s="26"/>
      <c r="D12" s="26"/>
      <c r="E12" s="39"/>
      <c r="F12" s="221"/>
    </row>
    <row r="13" spans="1:7">
      <c r="A13" s="43" t="s">
        <v>229</v>
      </c>
      <c r="B13" s="43"/>
      <c r="C13" s="76"/>
      <c r="D13" s="76"/>
      <c r="E13" s="76"/>
      <c r="F13" s="244"/>
    </row>
    <row r="14" spans="1:7">
      <c r="A14" s="270" t="s">
        <v>228</v>
      </c>
      <c r="B14" s="39"/>
      <c r="C14" s="26"/>
      <c r="D14" s="26"/>
      <c r="E14" s="39"/>
      <c r="F14" s="221"/>
    </row>
    <row r="15" spans="1:7">
      <c r="A15" s="62" t="s">
        <v>360</v>
      </c>
      <c r="B15" s="39">
        <v>1</v>
      </c>
      <c r="C15" s="26"/>
      <c r="D15" s="15">
        <f>'Activities &amp; Events'!D22</f>
        <v>1287.5</v>
      </c>
      <c r="E15" s="39"/>
      <c r="F15" s="221">
        <v>650</v>
      </c>
    </row>
    <row r="16" spans="1:7">
      <c r="A16" s="62" t="s">
        <v>227</v>
      </c>
      <c r="B16" s="39"/>
      <c r="C16" s="26"/>
      <c r="D16" s="15">
        <f>'Activities &amp; Events'!D45</f>
        <v>772.5</v>
      </c>
      <c r="E16" s="39"/>
      <c r="F16" s="221">
        <v>775</v>
      </c>
    </row>
    <row r="17" spans="1:6">
      <c r="A17" s="62" t="s">
        <v>207</v>
      </c>
      <c r="B17" s="39"/>
      <c r="C17" s="26"/>
      <c r="D17" s="15">
        <f>'Activities &amp; Events'!D97</f>
        <v>1030</v>
      </c>
      <c r="E17" s="39"/>
      <c r="F17" s="221">
        <f>'Activities &amp; Events'!F22</f>
        <v>650</v>
      </c>
    </row>
    <row r="18" spans="1:6">
      <c r="A18" s="62"/>
      <c r="B18" s="39"/>
      <c r="C18" s="26"/>
      <c r="D18" s="15"/>
      <c r="E18" s="39"/>
      <c r="F18" s="221"/>
    </row>
    <row r="19" spans="1:6">
      <c r="A19" s="270" t="s">
        <v>19</v>
      </c>
      <c r="B19" s="39"/>
      <c r="C19" s="26"/>
      <c r="D19" s="15"/>
      <c r="E19" s="39"/>
      <c r="F19" s="221"/>
    </row>
    <row r="20" spans="1:6">
      <c r="A20" s="62" t="s">
        <v>226</v>
      </c>
      <c r="B20" s="39"/>
      <c r="C20" s="26"/>
      <c r="D20" s="15">
        <v>0</v>
      </c>
      <c r="E20" s="39"/>
      <c r="F20" s="221">
        <v>0</v>
      </c>
    </row>
    <row r="21" spans="1:6">
      <c r="A21" s="62" t="s">
        <v>302</v>
      </c>
      <c r="B21" s="39"/>
      <c r="C21" s="26"/>
      <c r="D21" s="15">
        <f>Communications!D27</f>
        <v>3090</v>
      </c>
      <c r="E21" s="39"/>
      <c r="F21" s="221">
        <f>Communications!F27</f>
        <v>3090</v>
      </c>
    </row>
    <row r="22" spans="1:6">
      <c r="A22" s="62" t="s">
        <v>225</v>
      </c>
      <c r="B22" s="39"/>
      <c r="C22" s="26"/>
      <c r="D22" s="15">
        <f>Communications!D24</f>
        <v>4120</v>
      </c>
      <c r="E22" s="39"/>
      <c r="F22" s="247">
        <f>Communications!F24</f>
        <v>4500</v>
      </c>
    </row>
    <row r="23" spans="1:6">
      <c r="A23" s="62" t="s">
        <v>224</v>
      </c>
      <c r="B23" s="39"/>
      <c r="C23" s="26"/>
      <c r="D23" s="49">
        <f>Appendix!C22</f>
        <v>1648</v>
      </c>
      <c r="E23" s="39"/>
      <c r="F23" s="221">
        <f>Appendix!E22</f>
        <v>1650</v>
      </c>
    </row>
    <row r="24" spans="1:6">
      <c r="A24" s="62" t="s">
        <v>223</v>
      </c>
      <c r="B24" s="39"/>
      <c r="C24" s="26"/>
      <c r="D24" s="49">
        <f>Appendix!C23</f>
        <v>412</v>
      </c>
      <c r="E24" s="39"/>
      <c r="F24" s="221">
        <f>Appendix!E23</f>
        <v>415</v>
      </c>
    </row>
    <row r="25" spans="1:6">
      <c r="A25" s="62" t="s">
        <v>222</v>
      </c>
      <c r="B25" s="39"/>
      <c r="C25" s="26"/>
      <c r="D25" s="49">
        <f>Appendix!C24</f>
        <v>515</v>
      </c>
      <c r="E25" s="39"/>
      <c r="F25" s="221">
        <f>Appendix!E24</f>
        <v>515</v>
      </c>
    </row>
    <row r="26" spans="1:6">
      <c r="A26" s="62" t="s">
        <v>221</v>
      </c>
      <c r="B26" s="39"/>
      <c r="C26" s="26"/>
      <c r="D26" s="49">
        <f>Appendix!C25</f>
        <v>3605</v>
      </c>
      <c r="E26" s="39"/>
      <c r="F26" s="221">
        <f>Appendix!E25</f>
        <v>3750</v>
      </c>
    </row>
    <row r="27" spans="1:6">
      <c r="A27" s="62" t="s">
        <v>220</v>
      </c>
      <c r="B27" s="39"/>
      <c r="C27" s="26"/>
      <c r="D27" s="49">
        <f>Appendix!C46</f>
        <v>3295</v>
      </c>
      <c r="E27" s="194"/>
      <c r="F27" s="221">
        <f>Appendix!E46</f>
        <v>3295</v>
      </c>
    </row>
    <row r="28" spans="1:6">
      <c r="A28" s="62" t="s">
        <v>219</v>
      </c>
      <c r="B28" s="39"/>
      <c r="C28" s="26"/>
      <c r="D28" s="49">
        <f>Appendix!C47</f>
        <v>4635</v>
      </c>
      <c r="E28" s="39"/>
      <c r="F28" s="221">
        <f>Appendix!E47</f>
        <v>6800</v>
      </c>
    </row>
    <row r="29" spans="1:6">
      <c r="A29" s="62" t="s">
        <v>209</v>
      </c>
      <c r="B29" s="39"/>
      <c r="C29" s="26"/>
      <c r="D29" s="15">
        <f>Communications!D28</f>
        <v>412</v>
      </c>
      <c r="E29" s="39"/>
      <c r="F29" s="221">
        <f>Communications!F28</f>
        <v>412</v>
      </c>
    </row>
    <row r="30" spans="1:6">
      <c r="A30" s="62"/>
      <c r="B30" s="39"/>
      <c r="C30" s="26"/>
      <c r="D30" s="49"/>
      <c r="E30" s="39"/>
      <c r="F30" s="221"/>
    </row>
    <row r="31" spans="1:6">
      <c r="A31" s="270" t="s">
        <v>313</v>
      </c>
      <c r="B31" s="39"/>
      <c r="C31" s="26"/>
      <c r="D31" s="15"/>
      <c r="E31" s="39"/>
      <c r="F31" s="221"/>
    </row>
    <row r="32" spans="1:6">
      <c r="A32" s="62" t="s">
        <v>355</v>
      </c>
      <c r="B32" s="39"/>
      <c r="C32" s="26"/>
      <c r="D32" s="15">
        <f>('Internal-External'!D57)/2</f>
        <v>515</v>
      </c>
      <c r="E32" s="39"/>
      <c r="F32" s="221">
        <f>('Internal-External'!F57)/2</f>
        <v>515</v>
      </c>
    </row>
    <row r="33" spans="1:6">
      <c r="A33" s="62" t="s">
        <v>359</v>
      </c>
      <c r="B33" s="62"/>
      <c r="C33" s="26"/>
      <c r="D33" s="39">
        <f>('Internal-External'!D55)/2</f>
        <v>515</v>
      </c>
      <c r="E33" s="39"/>
      <c r="F33" s="221">
        <f>('Internal-External'!F55)/2</f>
        <v>515</v>
      </c>
    </row>
    <row r="34" spans="1:6">
      <c r="A34" s="62"/>
      <c r="B34" s="39"/>
      <c r="C34" s="26"/>
      <c r="D34" s="15"/>
      <c r="E34" s="39"/>
      <c r="F34" s="221"/>
    </row>
    <row r="35" spans="1:6">
      <c r="A35" s="270" t="s">
        <v>18</v>
      </c>
      <c r="B35" s="39"/>
      <c r="C35" s="26"/>
      <c r="D35" s="15"/>
      <c r="E35" s="39"/>
      <c r="F35" s="221"/>
    </row>
    <row r="36" spans="1:6">
      <c r="A36" s="62" t="s">
        <v>303</v>
      </c>
      <c r="B36" s="39"/>
      <c r="C36" s="26"/>
      <c r="D36" s="15">
        <f>'Elected Rep'!D6</f>
        <v>4120</v>
      </c>
      <c r="E36" s="39"/>
      <c r="F36" s="221">
        <f>'Elected Rep'!F6</f>
        <v>4120</v>
      </c>
    </row>
    <row r="37" spans="1:6">
      <c r="A37" s="62" t="s">
        <v>217</v>
      </c>
      <c r="B37" s="39"/>
      <c r="C37" s="26"/>
      <c r="D37" s="15">
        <f>'Elected Rep'!D11</f>
        <v>2318</v>
      </c>
      <c r="E37" s="39"/>
      <c r="F37" s="221">
        <f>'Elected Rep'!F11</f>
        <v>2320</v>
      </c>
    </row>
    <row r="38" spans="1:6">
      <c r="A38" s="62" t="s">
        <v>216</v>
      </c>
      <c r="B38" s="39"/>
      <c r="C38" s="26"/>
      <c r="D38" s="15">
        <f>'Elected Rep'!D8</f>
        <v>772.5</v>
      </c>
      <c r="E38" s="39"/>
      <c r="F38" s="221">
        <f>'Elected Rep'!F8</f>
        <v>775</v>
      </c>
    </row>
    <row r="39" spans="1:6">
      <c r="A39" s="62" t="s">
        <v>215</v>
      </c>
      <c r="B39" s="39"/>
      <c r="C39" s="26"/>
      <c r="D39" s="15">
        <f>'Elected Rep'!D9</f>
        <v>515</v>
      </c>
      <c r="E39" s="39"/>
      <c r="F39" s="221">
        <f>'Elected Rep'!F9</f>
        <v>515</v>
      </c>
    </row>
    <row r="40" spans="1:6">
      <c r="A40" s="62" t="s">
        <v>214</v>
      </c>
      <c r="B40" s="39"/>
      <c r="C40" s="26"/>
      <c r="D40" s="15">
        <f>'Elected Rep'!D10</f>
        <v>772.5</v>
      </c>
      <c r="E40" s="39"/>
      <c r="F40" s="221">
        <f>'Elected Rep'!F10</f>
        <v>775</v>
      </c>
    </row>
    <row r="41" spans="1:6">
      <c r="A41" s="62"/>
      <c r="B41" s="39"/>
      <c r="C41" s="26"/>
      <c r="D41" s="15"/>
      <c r="E41" s="39"/>
      <c r="F41" s="221"/>
    </row>
    <row r="42" spans="1:6">
      <c r="A42" s="270" t="s">
        <v>133</v>
      </c>
      <c r="B42" s="39"/>
      <c r="C42" s="26"/>
      <c r="D42" s="15"/>
      <c r="E42" s="39"/>
      <c r="F42" s="221"/>
    </row>
    <row r="43" spans="1:6">
      <c r="A43" s="62" t="s">
        <v>213</v>
      </c>
      <c r="B43" s="39"/>
      <c r="C43" s="26"/>
      <c r="D43" s="15">
        <f>'Elected Rep'!D21</f>
        <v>515</v>
      </c>
      <c r="E43" s="39"/>
      <c r="F43" s="221">
        <f>'Elected Rep'!F21</f>
        <v>515</v>
      </c>
    </row>
    <row r="44" spans="1:6">
      <c r="A44" s="62" t="s">
        <v>212</v>
      </c>
      <c r="B44" s="39"/>
      <c r="C44" s="26"/>
      <c r="D44" s="15">
        <f>'Elected Rep'!D22</f>
        <v>1288</v>
      </c>
      <c r="E44" s="39"/>
      <c r="F44" s="221">
        <f>'Elected Rep'!F22</f>
        <v>1290</v>
      </c>
    </row>
    <row r="45" spans="1:6">
      <c r="A45" s="62" t="s">
        <v>211</v>
      </c>
      <c r="B45" s="39"/>
      <c r="C45" s="26"/>
      <c r="D45" s="15">
        <v>773</v>
      </c>
      <c r="E45" s="39"/>
      <c r="F45" s="221">
        <v>775</v>
      </c>
    </row>
    <row r="46" spans="1:6">
      <c r="A46" s="62" t="s">
        <v>210</v>
      </c>
      <c r="B46" s="39"/>
      <c r="C46" s="26"/>
      <c r="D46" s="15">
        <v>773</v>
      </c>
      <c r="E46" s="39"/>
      <c r="F46" s="221">
        <v>775</v>
      </c>
    </row>
    <row r="47" spans="1:6">
      <c r="A47" s="62"/>
      <c r="B47" s="39"/>
      <c r="C47" s="26"/>
      <c r="D47" s="15"/>
      <c r="E47" s="39"/>
      <c r="F47" s="221"/>
    </row>
    <row r="48" spans="1:6">
      <c r="A48" s="270" t="s">
        <v>312</v>
      </c>
      <c r="B48" s="39"/>
      <c r="C48" s="26"/>
      <c r="D48" s="15"/>
      <c r="E48" s="39"/>
      <c r="F48" s="221"/>
    </row>
    <row r="49" spans="1:6">
      <c r="A49" s="62" t="s">
        <v>368</v>
      </c>
      <c r="B49" s="39">
        <v>2</v>
      </c>
      <c r="C49" s="26"/>
      <c r="D49" s="15">
        <f>'Internal-External'!D10</f>
        <v>8497.5</v>
      </c>
      <c r="E49" s="39"/>
      <c r="F49" s="221">
        <f>'Internal-External'!F10</f>
        <v>9275</v>
      </c>
    </row>
    <row r="50" spans="1:6">
      <c r="A50" s="62" t="s">
        <v>369</v>
      </c>
      <c r="B50" s="39"/>
      <c r="C50" s="75"/>
      <c r="D50" s="15">
        <f>'Internal-External'!D11</f>
        <v>5768</v>
      </c>
      <c r="E50" s="39"/>
      <c r="F50" s="221">
        <f>'Internal-External'!F11</f>
        <v>5770</v>
      </c>
    </row>
    <row r="51" spans="1:6">
      <c r="A51" s="62" t="s">
        <v>304</v>
      </c>
      <c r="B51" s="39"/>
      <c r="C51" s="75"/>
      <c r="D51" s="15">
        <f>'Internal-External'!D24</f>
        <v>1030</v>
      </c>
      <c r="E51" s="39"/>
      <c r="F51" s="221">
        <f>'Internal-External'!F13</f>
        <v>2325</v>
      </c>
    </row>
    <row r="52" spans="1:6">
      <c r="A52" s="62" t="s">
        <v>356</v>
      </c>
      <c r="B52" s="39">
        <v>3</v>
      </c>
      <c r="C52" s="75"/>
      <c r="D52" s="20">
        <f>'Internal-External'!D13</f>
        <v>1545</v>
      </c>
      <c r="E52" s="39"/>
      <c r="F52" s="221">
        <f>'Internal-External'!F13</f>
        <v>2325</v>
      </c>
    </row>
    <row r="53" spans="1:6">
      <c r="A53" s="62" t="s">
        <v>208</v>
      </c>
      <c r="B53" s="39"/>
      <c r="C53" s="75"/>
      <c r="D53" s="20">
        <v>0</v>
      </c>
      <c r="E53" s="39"/>
      <c r="F53" s="221">
        <v>0</v>
      </c>
    </row>
    <row r="54" spans="1:6">
      <c r="A54" s="62" t="s">
        <v>354</v>
      </c>
      <c r="B54" s="39"/>
      <c r="C54" s="75"/>
      <c r="D54" s="221">
        <f>('Internal-External'!D55)/2</f>
        <v>515</v>
      </c>
      <c r="E54" s="221"/>
      <c r="F54" s="221">
        <f>('Internal-External'!F55)/2</f>
        <v>515</v>
      </c>
    </row>
    <row r="55" spans="1:6">
      <c r="A55" s="62" t="s">
        <v>355</v>
      </c>
      <c r="B55" s="39"/>
      <c r="C55" s="75"/>
      <c r="D55" s="221">
        <f>('Internal-External'!D57)/2</f>
        <v>515</v>
      </c>
      <c r="E55" s="221"/>
      <c r="F55" s="221">
        <f>('Internal-External'!F57)/2</f>
        <v>515</v>
      </c>
    </row>
    <row r="56" spans="1:6">
      <c r="A56" s="62" t="s">
        <v>218</v>
      </c>
      <c r="B56" s="39"/>
      <c r="C56" s="26"/>
      <c r="D56" s="221">
        <f>'Internal-External'!D15</f>
        <v>2250</v>
      </c>
      <c r="E56" s="221"/>
      <c r="F56" s="221">
        <f>'Internal-External'!F15</f>
        <v>3000</v>
      </c>
    </row>
    <row r="57" spans="1:6">
      <c r="A57" s="62" t="s">
        <v>358</v>
      </c>
      <c r="B57" s="39">
        <v>3</v>
      </c>
      <c r="C57" s="26"/>
      <c r="D57" s="15"/>
      <c r="E57" s="39"/>
      <c r="F57" s="221">
        <f>'Internal-External'!F17</f>
        <v>1030</v>
      </c>
    </row>
    <row r="58" spans="1:6">
      <c r="A58" s="62"/>
      <c r="B58" s="39"/>
      <c r="C58" s="26"/>
      <c r="D58" s="15"/>
      <c r="E58" s="39"/>
      <c r="F58" s="221"/>
    </row>
    <row r="59" spans="1:6">
      <c r="A59" s="62"/>
      <c r="B59" s="39"/>
      <c r="C59" s="75"/>
      <c r="D59" s="20"/>
      <c r="E59" s="39"/>
      <c r="F59" s="221"/>
    </row>
    <row r="60" spans="1:6">
      <c r="A60" s="270" t="s">
        <v>16</v>
      </c>
      <c r="B60" s="39"/>
      <c r="C60" s="26"/>
      <c r="D60" s="15"/>
      <c r="E60" s="39"/>
      <c r="F60" s="221"/>
    </row>
    <row r="61" spans="1:6">
      <c r="A61" s="62" t="s">
        <v>206</v>
      </c>
      <c r="B61" s="39"/>
      <c r="C61" s="26"/>
      <c r="D61" s="15">
        <f>Finance!D8</f>
        <v>772.5</v>
      </c>
      <c r="E61" s="39"/>
      <c r="F61" s="221">
        <f>Finance!F8</f>
        <v>775</v>
      </c>
    </row>
    <row r="62" spans="1:6">
      <c r="A62" s="62" t="s">
        <v>205</v>
      </c>
      <c r="B62" s="39"/>
      <c r="C62" s="26"/>
      <c r="D62" s="20">
        <v>800</v>
      </c>
      <c r="E62" s="39"/>
      <c r="F62" s="221">
        <f>Finance!F9</f>
        <v>825</v>
      </c>
    </row>
    <row r="63" spans="1:6">
      <c r="A63" s="62" t="s">
        <v>357</v>
      </c>
      <c r="B63" s="62"/>
      <c r="C63" s="26"/>
      <c r="D63" s="72">
        <f>Finance!F32</f>
        <v>1030</v>
      </c>
      <c r="E63" s="44"/>
      <c r="F63" s="248">
        <f>Finance!F32</f>
        <v>1030</v>
      </c>
    </row>
    <row r="64" spans="1:6">
      <c r="A64" s="62"/>
      <c r="B64" s="39"/>
      <c r="C64" s="49"/>
      <c r="D64" s="15"/>
      <c r="E64" s="39"/>
      <c r="F64" s="221"/>
    </row>
    <row r="65" spans="1:6" ht="17" thickBot="1">
      <c r="A65" s="64" t="s">
        <v>204</v>
      </c>
      <c r="B65" s="39"/>
      <c r="C65" s="271"/>
      <c r="D65" s="16">
        <f>SUM(D5:D64)</f>
        <v>127342</v>
      </c>
      <c r="E65" s="39"/>
      <c r="F65" s="221">
        <f>SUM(F5:F63)</f>
        <v>133697</v>
      </c>
    </row>
    <row r="66" spans="1:6" ht="14" thickTop="1">
      <c r="A66" s="64"/>
      <c r="B66" s="138"/>
      <c r="C66" s="138"/>
      <c r="F66" s="272"/>
    </row>
    <row r="67" spans="1:6">
      <c r="A67" s="64"/>
      <c r="B67" s="138"/>
      <c r="C67" s="138"/>
      <c r="F67" s="272"/>
    </row>
    <row r="68" spans="1:6">
      <c r="A68" s="43" t="s">
        <v>27</v>
      </c>
      <c r="B68" s="43"/>
      <c r="C68" s="43"/>
      <c r="D68" s="43"/>
      <c r="E68" s="43"/>
      <c r="F68" s="43"/>
    </row>
    <row r="69" spans="1:6">
      <c r="A69" s="1">
        <v>1</v>
      </c>
      <c r="B69" s="138" t="s">
        <v>361</v>
      </c>
      <c r="C69" s="138"/>
    </row>
    <row r="70" spans="1:6">
      <c r="A70" s="1">
        <v>2</v>
      </c>
      <c r="B70" s="138" t="s">
        <v>370</v>
      </c>
      <c r="C70" s="138"/>
    </row>
    <row r="71" spans="1:6">
      <c r="A71" s="1">
        <v>3</v>
      </c>
      <c r="B71" s="138" t="s">
        <v>362</v>
      </c>
      <c r="C71" s="138"/>
    </row>
    <row r="72" spans="1:6">
      <c r="A72" s="1">
        <v>4</v>
      </c>
      <c r="B72" s="138" t="s">
        <v>363</v>
      </c>
      <c r="C72" s="138"/>
    </row>
    <row r="73" spans="1:6">
      <c r="B73" s="138"/>
      <c r="C73" s="138"/>
    </row>
    <row r="74" spans="1:6">
      <c r="B74" s="138"/>
      <c r="C74" s="138"/>
    </row>
    <row r="75" spans="1:6">
      <c r="B75" s="138"/>
      <c r="C75" s="138"/>
    </row>
    <row r="76" spans="1:6">
      <c r="B76" s="138"/>
      <c r="C76" s="138"/>
    </row>
    <row r="77" spans="1:6">
      <c r="B77" s="138"/>
      <c r="C77" s="138"/>
    </row>
    <row r="78" spans="1:6">
      <c r="B78" s="138"/>
      <c r="C78" s="138"/>
    </row>
    <row r="79" spans="1:6">
      <c r="B79" s="138"/>
      <c r="C79" s="138"/>
    </row>
    <row r="80" spans="1:6">
      <c r="B80" s="138"/>
      <c r="C80" s="138"/>
    </row>
    <row r="81" spans="2:3">
      <c r="B81" s="138"/>
      <c r="C81" s="138"/>
    </row>
    <row r="82" spans="2:3">
      <c r="B82" s="138"/>
      <c r="C82" s="138"/>
    </row>
    <row r="83" spans="2:3">
      <c r="B83" s="138"/>
      <c r="C83" s="138"/>
    </row>
    <row r="84" spans="2:3">
      <c r="B84" s="138"/>
      <c r="C84" s="138"/>
    </row>
    <row r="85" spans="2:3">
      <c r="B85" s="138"/>
      <c r="C85" s="138"/>
    </row>
    <row r="86" spans="2:3">
      <c r="B86" s="138"/>
      <c r="C86" s="138"/>
    </row>
    <row r="87" spans="2:3">
      <c r="B87" s="138"/>
      <c r="C87" s="138"/>
    </row>
    <row r="88" spans="2:3">
      <c r="B88" s="138"/>
      <c r="C88" s="138"/>
    </row>
    <row r="89" spans="2:3">
      <c r="B89" s="138"/>
      <c r="C89" s="138"/>
    </row>
    <row r="90" spans="2:3">
      <c r="B90" s="138"/>
      <c r="C90" s="138"/>
    </row>
    <row r="91" spans="2:3">
      <c r="B91" s="138"/>
      <c r="C91" s="138"/>
    </row>
    <row r="92" spans="2:3">
      <c r="B92" s="138"/>
      <c r="C92" s="138"/>
    </row>
    <row r="93" spans="2:3">
      <c r="B93" s="138"/>
      <c r="C93" s="138"/>
    </row>
    <row r="94" spans="2:3">
      <c r="B94" s="138"/>
      <c r="C94" s="138"/>
    </row>
    <row r="95" spans="2:3">
      <c r="B95" s="138"/>
      <c r="C95" s="138"/>
    </row>
    <row r="96" spans="2:3">
      <c r="B96" s="138"/>
      <c r="C96" s="138"/>
    </row>
    <row r="97" spans="2:3">
      <c r="B97" s="138"/>
      <c r="C97" s="138"/>
    </row>
    <row r="98" spans="2:3">
      <c r="B98" s="138"/>
      <c r="C98" s="138"/>
    </row>
    <row r="99" spans="2:3">
      <c r="B99" s="138"/>
      <c r="C99" s="138"/>
    </row>
    <row r="100" spans="2:3">
      <c r="B100" s="138"/>
      <c r="C100" s="138"/>
    </row>
    <row r="101" spans="2:3">
      <c r="B101" s="138"/>
      <c r="C101" s="138"/>
    </row>
    <row r="102" spans="2:3">
      <c r="B102" s="138"/>
      <c r="C102" s="138"/>
    </row>
    <row r="103" spans="2:3">
      <c r="B103" s="138"/>
      <c r="C103" s="138"/>
    </row>
    <row r="104" spans="2:3">
      <c r="B104" s="138"/>
      <c r="C104" s="138"/>
    </row>
    <row r="105" spans="2:3">
      <c r="B105" s="138"/>
      <c r="C105" s="138"/>
    </row>
    <row r="106" spans="2:3">
      <c r="B106" s="138"/>
      <c r="C106" s="138"/>
    </row>
    <row r="107" spans="2:3">
      <c r="B107" s="138"/>
      <c r="C107" s="138"/>
    </row>
    <row r="108" spans="2:3">
      <c r="B108" s="138"/>
      <c r="C108" s="138"/>
    </row>
    <row r="109" spans="2:3">
      <c r="B109" s="138"/>
      <c r="C109" s="138"/>
    </row>
    <row r="110" spans="2:3">
      <c r="B110" s="138"/>
      <c r="C110" s="138"/>
    </row>
    <row r="111" spans="2:3">
      <c r="B111" s="138"/>
      <c r="C111" s="138"/>
    </row>
    <row r="112" spans="2:3">
      <c r="B112" s="138"/>
      <c r="C112" s="138"/>
    </row>
    <row r="113" spans="2:3">
      <c r="B113" s="138"/>
      <c r="C113" s="138"/>
    </row>
    <row r="114" spans="2:3">
      <c r="B114" s="138"/>
      <c r="C114" s="138"/>
    </row>
    <row r="115" spans="2:3">
      <c r="B115" s="138"/>
      <c r="C115" s="138"/>
    </row>
    <row r="116" spans="2:3">
      <c r="B116" s="138"/>
      <c r="C116" s="138"/>
    </row>
    <row r="117" spans="2:3">
      <c r="B117" s="138"/>
      <c r="C117" s="138"/>
    </row>
    <row r="118" spans="2:3">
      <c r="B118" s="138"/>
      <c r="C118" s="138"/>
    </row>
    <row r="119" spans="2:3">
      <c r="B119" s="138"/>
      <c r="C119" s="138"/>
    </row>
    <row r="120" spans="2:3">
      <c r="B120" s="138"/>
      <c r="C120" s="138"/>
    </row>
    <row r="121" spans="2:3">
      <c r="B121" s="138"/>
      <c r="C121" s="138"/>
    </row>
    <row r="122" spans="2:3">
      <c r="B122" s="138"/>
      <c r="C122" s="138"/>
    </row>
    <row r="123" spans="2:3">
      <c r="B123" s="138"/>
      <c r="C123" s="138"/>
    </row>
    <row r="124" spans="2:3">
      <c r="B124" s="138"/>
      <c r="C124" s="138"/>
    </row>
    <row r="125" spans="2:3">
      <c r="B125" s="138"/>
      <c r="C125" s="138"/>
    </row>
    <row r="126" spans="2:3">
      <c r="B126" s="138"/>
      <c r="C126" s="138"/>
    </row>
    <row r="127" spans="2:3">
      <c r="B127" s="138"/>
      <c r="C127" s="138"/>
    </row>
    <row r="128" spans="2:3">
      <c r="B128" s="138"/>
      <c r="C128" s="138"/>
    </row>
    <row r="129" spans="2:3">
      <c r="B129" s="138"/>
      <c r="C129" s="138"/>
    </row>
    <row r="130" spans="2:3">
      <c r="B130" s="138"/>
      <c r="C130" s="138"/>
    </row>
    <row r="131" spans="2:3">
      <c r="B131" s="138"/>
      <c r="C131" s="138"/>
    </row>
    <row r="132" spans="2:3">
      <c r="B132" s="138"/>
      <c r="C132" s="138"/>
    </row>
    <row r="133" spans="2:3">
      <c r="B133" s="138"/>
      <c r="C133" s="138"/>
    </row>
    <row r="134" spans="2:3">
      <c r="B134" s="138"/>
      <c r="C134" s="138"/>
    </row>
    <row r="135" spans="2:3">
      <c r="B135" s="138"/>
      <c r="C135" s="138"/>
    </row>
    <row r="136" spans="2:3">
      <c r="B136" s="138"/>
      <c r="C136" s="138"/>
    </row>
    <row r="137" spans="2:3">
      <c r="B137" s="138"/>
      <c r="C137" s="138"/>
    </row>
    <row r="138" spans="2:3">
      <c r="B138" s="138"/>
      <c r="C138" s="138"/>
    </row>
  </sheetData>
  <pageMargins left="0.75" right="0.75" top="1" bottom="1" header="0.5" footer="0.5"/>
  <pageSetup scale="7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3"/>
  <sheetViews>
    <sheetView topLeftCell="A13" zoomScale="125" zoomScaleNormal="125" zoomScalePageLayoutView="125" workbookViewId="0">
      <selection activeCell="E37" sqref="E37"/>
    </sheetView>
  </sheetViews>
  <sheetFormatPr baseColWidth="10" defaultColWidth="8.83203125" defaultRowHeight="12" x14ac:dyDescent="0"/>
  <cols>
    <col min="1" max="1" width="26.5" style="40" bestFit="1" customWidth="1"/>
    <col min="2" max="2" width="6.1640625" style="151" bestFit="1" customWidth="1"/>
    <col min="3" max="3" width="16.5" style="150" customWidth="1"/>
    <col min="4" max="4" width="4" style="40" customWidth="1"/>
    <col min="5" max="5" width="9.83203125" style="40" bestFit="1" customWidth="1"/>
    <col min="6" max="16384" width="8.83203125" style="40"/>
  </cols>
  <sheetData>
    <row r="1" spans="1:6" ht="18">
      <c r="A1" s="203" t="s">
        <v>203</v>
      </c>
      <c r="B1" s="204"/>
      <c r="C1" s="205" t="s">
        <v>28</v>
      </c>
      <c r="D1" s="39"/>
      <c r="E1" s="65" t="s">
        <v>28</v>
      </c>
      <c r="F1" s="39"/>
    </row>
    <row r="2" spans="1:6">
      <c r="A2" s="39"/>
      <c r="B2" s="204"/>
      <c r="C2" s="205" t="s">
        <v>271</v>
      </c>
      <c r="D2" s="39"/>
      <c r="E2" s="65" t="s">
        <v>306</v>
      </c>
      <c r="F2" s="39"/>
    </row>
    <row r="3" spans="1:6">
      <c r="A3" s="39"/>
      <c r="B3" s="106" t="s">
        <v>27</v>
      </c>
      <c r="C3" s="205"/>
      <c r="D3" s="39"/>
      <c r="E3" s="221"/>
      <c r="F3" s="39"/>
    </row>
    <row r="4" spans="1:6">
      <c r="A4" s="279" t="s">
        <v>202</v>
      </c>
      <c r="B4" s="279"/>
      <c r="C4" s="206"/>
      <c r="D4" s="206"/>
      <c r="E4" s="267"/>
      <c r="F4" s="39"/>
    </row>
    <row r="5" spans="1:6">
      <c r="A5" s="39"/>
      <c r="B5" s="204"/>
      <c r="C5" s="15"/>
      <c r="D5" s="39"/>
      <c r="E5" s="221"/>
      <c r="F5" s="39"/>
    </row>
    <row r="6" spans="1:6">
      <c r="A6" s="39"/>
      <c r="B6" s="204"/>
      <c r="C6" s="15"/>
      <c r="D6" s="39"/>
      <c r="E6" s="221"/>
      <c r="F6" s="39"/>
    </row>
    <row r="7" spans="1:6">
      <c r="A7" s="41" t="s">
        <v>26</v>
      </c>
      <c r="B7" s="95"/>
      <c r="C7" s="15"/>
      <c r="E7" s="221"/>
      <c r="F7" s="39"/>
    </row>
    <row r="8" spans="1:6">
      <c r="A8" s="195" t="s">
        <v>108</v>
      </c>
      <c r="B8" s="12">
        <v>1</v>
      </c>
      <c r="C8" s="15">
        <v>1000</v>
      </c>
      <c r="E8" s="221">
        <v>2000</v>
      </c>
      <c r="F8" s="39"/>
    </row>
    <row r="9" spans="1:6">
      <c r="A9" s="195" t="s">
        <v>115</v>
      </c>
      <c r="B9" s="12"/>
      <c r="C9" s="15">
        <v>1000</v>
      </c>
      <c r="E9" s="221">
        <v>2000</v>
      </c>
      <c r="F9" s="39"/>
    </row>
    <row r="10" spans="1:6">
      <c r="A10" s="207" t="s">
        <v>24</v>
      </c>
      <c r="B10" s="116"/>
      <c r="C10" s="48">
        <f>C8+C9</f>
        <v>2000</v>
      </c>
      <c r="E10" s="225">
        <f t="shared" ref="E10" si="0">E8+E9</f>
        <v>4000</v>
      </c>
      <c r="F10" s="39"/>
    </row>
    <row r="11" spans="1:6">
      <c r="A11" s="207"/>
      <c r="B11" s="116"/>
      <c r="C11" s="15"/>
      <c r="E11" s="221"/>
      <c r="F11" s="39"/>
    </row>
    <row r="12" spans="1:6">
      <c r="A12" s="207" t="s">
        <v>23</v>
      </c>
      <c r="B12" s="208"/>
      <c r="C12" s="15"/>
      <c r="E12" s="221"/>
      <c r="F12" s="39"/>
    </row>
    <row r="13" spans="1:6">
      <c r="A13" s="195" t="s">
        <v>108</v>
      </c>
      <c r="B13" s="208">
        <v>2</v>
      </c>
      <c r="C13" s="15"/>
      <c r="E13" s="221">
        <v>2000</v>
      </c>
      <c r="F13" s="39"/>
    </row>
    <row r="14" spans="1:6">
      <c r="A14" s="195" t="s">
        <v>201</v>
      </c>
      <c r="B14" s="12"/>
      <c r="C14" s="15">
        <v>0</v>
      </c>
      <c r="E14" s="221">
        <v>0</v>
      </c>
      <c r="F14" s="39"/>
    </row>
    <row r="15" spans="1:6">
      <c r="A15" s="195" t="s">
        <v>109</v>
      </c>
      <c r="B15" s="12"/>
      <c r="C15" s="15">
        <v>500</v>
      </c>
      <c r="E15" s="221">
        <v>0</v>
      </c>
      <c r="F15" s="39"/>
    </row>
    <row r="16" spans="1:6">
      <c r="A16" s="195" t="s">
        <v>184</v>
      </c>
      <c r="B16" s="12"/>
      <c r="C16" s="15">
        <v>200</v>
      </c>
      <c r="E16" s="221">
        <v>200</v>
      </c>
      <c r="F16" s="39"/>
    </row>
    <row r="17" spans="1:6">
      <c r="A17" s="195" t="s">
        <v>200</v>
      </c>
      <c r="B17" s="12"/>
      <c r="C17" s="15">
        <v>800</v>
      </c>
      <c r="E17" s="221">
        <v>800</v>
      </c>
      <c r="F17" s="39"/>
    </row>
    <row r="18" spans="1:6">
      <c r="A18" s="195" t="s">
        <v>280</v>
      </c>
      <c r="B18" s="12"/>
      <c r="C18" s="15">
        <v>1500</v>
      </c>
      <c r="E18" s="221">
        <v>1500</v>
      </c>
      <c r="F18" s="39"/>
    </row>
    <row r="19" spans="1:6">
      <c r="A19" s="195" t="s">
        <v>193</v>
      </c>
      <c r="B19" s="12"/>
      <c r="C19" s="15">
        <v>3083</v>
      </c>
      <c r="E19" s="221">
        <v>1500</v>
      </c>
      <c r="F19" s="39"/>
    </row>
    <row r="20" spans="1:6">
      <c r="A20" s="195" t="s">
        <v>199</v>
      </c>
      <c r="B20" s="12"/>
      <c r="C20" s="15">
        <v>800</v>
      </c>
      <c r="E20" s="221">
        <v>750</v>
      </c>
      <c r="F20" s="39"/>
    </row>
    <row r="21" spans="1:6">
      <c r="A21" s="195" t="s">
        <v>150</v>
      </c>
      <c r="B21" s="12"/>
      <c r="C21" s="15">
        <v>500</v>
      </c>
      <c r="E21" s="221">
        <v>0</v>
      </c>
      <c r="F21" s="39"/>
    </row>
    <row r="22" spans="1:6">
      <c r="A22" s="195" t="s">
        <v>198</v>
      </c>
      <c r="B22" s="12"/>
      <c r="C22" s="15">
        <f>1600*1.03</f>
        <v>1648</v>
      </c>
      <c r="E22" s="221">
        <v>1650</v>
      </c>
      <c r="F22" s="39"/>
    </row>
    <row r="23" spans="1:6">
      <c r="A23" s="195" t="s">
        <v>197</v>
      </c>
      <c r="B23" s="12"/>
      <c r="C23" s="15">
        <f>400*1.03</f>
        <v>412</v>
      </c>
      <c r="E23" s="221">
        <v>415</v>
      </c>
      <c r="F23" s="39"/>
    </row>
    <row r="24" spans="1:6">
      <c r="A24" s="195" t="s">
        <v>196</v>
      </c>
      <c r="B24" s="12"/>
      <c r="C24" s="15">
        <v>515</v>
      </c>
      <c r="E24" s="221">
        <v>515</v>
      </c>
      <c r="F24" s="39"/>
    </row>
    <row r="25" spans="1:6">
      <c r="A25" s="195" t="s">
        <v>190</v>
      </c>
      <c r="B25" s="12"/>
      <c r="C25" s="15">
        <v>3605</v>
      </c>
      <c r="E25" s="221">
        <v>3750</v>
      </c>
      <c r="F25" s="39"/>
    </row>
    <row r="26" spans="1:6">
      <c r="A26" s="207" t="s">
        <v>14</v>
      </c>
      <c r="B26" s="106"/>
      <c r="C26" s="48">
        <f>SUM(C14:C25)</f>
        <v>13563</v>
      </c>
      <c r="E26" s="225">
        <f>SUM(E13:E25)</f>
        <v>13080</v>
      </c>
      <c r="F26" s="39"/>
    </row>
    <row r="27" spans="1:6">
      <c r="A27" s="207"/>
      <c r="B27" s="208"/>
      <c r="C27" s="15"/>
      <c r="E27" s="221"/>
      <c r="F27" s="39"/>
    </row>
    <row r="28" spans="1:6" ht="13" thickBot="1">
      <c r="A28" s="207" t="s">
        <v>293</v>
      </c>
      <c r="B28" s="116"/>
      <c r="C28" s="16">
        <f>C10-C26</f>
        <v>-11563</v>
      </c>
      <c r="E28" s="223">
        <f t="shared" ref="E28" si="1">E10-E26</f>
        <v>-9080</v>
      </c>
      <c r="F28" s="39"/>
    </row>
    <row r="29" spans="1:6" ht="13" thickTop="1">
      <c r="A29" s="195"/>
      <c r="B29" s="95"/>
      <c r="C29" s="15"/>
      <c r="D29" s="39"/>
      <c r="E29" s="221"/>
      <c r="F29" s="39"/>
    </row>
    <row r="30" spans="1:6">
      <c r="A30" s="209" t="s">
        <v>195</v>
      </c>
      <c r="B30" s="210"/>
      <c r="C30" s="211"/>
      <c r="D30" s="211"/>
      <c r="E30" s="268"/>
      <c r="F30" s="39"/>
    </row>
    <row r="31" spans="1:6">
      <c r="A31" s="195"/>
      <c r="B31" s="95"/>
      <c r="C31" s="15"/>
      <c r="D31" s="39"/>
      <c r="E31" s="221"/>
      <c r="F31" s="39"/>
    </row>
    <row r="32" spans="1:6">
      <c r="A32" s="195"/>
      <c r="B32" s="95"/>
      <c r="C32" s="15"/>
      <c r="D32" s="39"/>
      <c r="E32" s="221"/>
      <c r="F32" s="39"/>
    </row>
    <row r="33" spans="1:6">
      <c r="A33" s="207" t="s">
        <v>74</v>
      </c>
      <c r="B33" s="95"/>
      <c r="C33" s="15"/>
      <c r="E33" s="221"/>
      <c r="F33" s="39"/>
    </row>
    <row r="34" spans="1:6" s="221" customFormat="1">
      <c r="A34" s="221" t="s">
        <v>364</v>
      </c>
      <c r="B34" s="251"/>
      <c r="C34" s="221">
        <v>2000</v>
      </c>
      <c r="E34" s="221">
        <v>3000</v>
      </c>
    </row>
    <row r="35" spans="1:6" s="221" customFormat="1">
      <c r="A35" s="221" t="s">
        <v>365</v>
      </c>
      <c r="C35" s="221">
        <v>3000</v>
      </c>
      <c r="E35" s="221">
        <v>6000</v>
      </c>
    </row>
    <row r="36" spans="1:6" s="221" customFormat="1" ht="12" customHeight="1">
      <c r="A36" s="221" t="s">
        <v>194</v>
      </c>
      <c r="C36" s="221">
        <v>0</v>
      </c>
      <c r="E36" s="221">
        <v>500</v>
      </c>
    </row>
    <row r="37" spans="1:6">
      <c r="A37" s="207" t="s">
        <v>71</v>
      </c>
      <c r="B37" s="36">
        <v>3</v>
      </c>
      <c r="C37" s="22">
        <f>SUM(C34:C36)</f>
        <v>5000</v>
      </c>
      <c r="E37" s="222">
        <f t="shared" ref="E37" si="2">SUM(E34:E36)</f>
        <v>9500</v>
      </c>
      <c r="F37" s="39"/>
    </row>
    <row r="38" spans="1:6">
      <c r="A38" s="207"/>
      <c r="B38" s="12"/>
      <c r="C38" s="15"/>
      <c r="E38" s="221"/>
      <c r="F38" s="39"/>
    </row>
    <row r="39" spans="1:6">
      <c r="A39" s="207" t="s">
        <v>23</v>
      </c>
      <c r="B39" s="95"/>
      <c r="C39" s="15"/>
      <c r="E39" s="221"/>
      <c r="F39" s="39"/>
    </row>
    <row r="40" spans="1:6">
      <c r="A40" s="195" t="s">
        <v>150</v>
      </c>
      <c r="B40" s="12"/>
      <c r="C40" s="212">
        <v>2500</v>
      </c>
      <c r="E40" s="221">
        <v>2500</v>
      </c>
      <c r="F40" s="39"/>
    </row>
    <row r="41" spans="1:6">
      <c r="A41" s="195" t="s">
        <v>181</v>
      </c>
      <c r="B41" s="12"/>
      <c r="C41" s="212">
        <v>500</v>
      </c>
      <c r="D41" s="39"/>
      <c r="E41" s="221">
        <v>500</v>
      </c>
      <c r="F41" s="39"/>
    </row>
    <row r="42" spans="1:6">
      <c r="A42" s="195" t="s">
        <v>193</v>
      </c>
      <c r="B42" s="12"/>
      <c r="C42" s="212">
        <v>392</v>
      </c>
      <c r="D42" s="39"/>
      <c r="E42" s="221">
        <v>200</v>
      </c>
      <c r="F42" s="39"/>
    </row>
    <row r="43" spans="1:6">
      <c r="A43" s="195" t="s">
        <v>192</v>
      </c>
      <c r="B43" s="12"/>
      <c r="C43" s="212">
        <v>2000</v>
      </c>
      <c r="D43" s="39"/>
      <c r="E43" s="221">
        <v>2000</v>
      </c>
      <c r="F43" s="39"/>
    </row>
    <row r="44" spans="1:6">
      <c r="A44" s="195" t="s">
        <v>184</v>
      </c>
      <c r="B44" s="12"/>
      <c r="C44" s="212">
        <v>200</v>
      </c>
      <c r="D44" s="39"/>
      <c r="E44" s="221">
        <v>200</v>
      </c>
      <c r="F44" s="39"/>
    </row>
    <row r="45" spans="1:6">
      <c r="A45" s="195" t="s">
        <v>164</v>
      </c>
      <c r="B45" s="12"/>
      <c r="C45" s="213">
        <f>793.71*15</f>
        <v>11905.650000000001</v>
      </c>
      <c r="E45" s="221">
        <v>11906</v>
      </c>
      <c r="F45" s="39"/>
    </row>
    <row r="46" spans="1:6">
      <c r="A46" s="195" t="s">
        <v>191</v>
      </c>
      <c r="B46" s="12"/>
      <c r="C46" s="212">
        <v>3295</v>
      </c>
      <c r="E46" s="221">
        <v>3295</v>
      </c>
      <c r="F46" s="39"/>
    </row>
    <row r="47" spans="1:6">
      <c r="A47" s="195" t="s">
        <v>190</v>
      </c>
      <c r="B47" s="12"/>
      <c r="C47" s="214">
        <v>4635</v>
      </c>
      <c r="E47" s="221">
        <v>6800</v>
      </c>
      <c r="F47" s="39"/>
    </row>
    <row r="48" spans="1:6">
      <c r="A48" s="207" t="s">
        <v>97</v>
      </c>
      <c r="B48" s="106"/>
      <c r="C48" s="48">
        <f>SUM(C40:C47)</f>
        <v>25427.65</v>
      </c>
      <c r="E48" s="225">
        <f t="shared" ref="E48" si="3">SUM(E40:E47)</f>
        <v>27401</v>
      </c>
      <c r="F48" s="39"/>
    </row>
    <row r="49" spans="1:6" ht="15">
      <c r="A49" s="207"/>
      <c r="B49" s="215"/>
      <c r="C49" s="15"/>
      <c r="E49" s="221"/>
      <c r="F49" s="39"/>
    </row>
    <row r="50" spans="1:6" ht="13" thickBot="1">
      <c r="A50" s="207" t="s">
        <v>295</v>
      </c>
      <c r="B50" s="95"/>
      <c r="C50" s="16">
        <f>C37-C48</f>
        <v>-20427.650000000001</v>
      </c>
      <c r="E50" s="223">
        <f t="shared" ref="E50" si="4">E37-E48</f>
        <v>-17901</v>
      </c>
      <c r="F50" s="39"/>
    </row>
    <row r="51" spans="1:6" ht="13" thickTop="1">
      <c r="A51" s="207"/>
      <c r="B51" s="95"/>
      <c r="C51" s="45"/>
      <c r="E51" s="228"/>
      <c r="F51" s="39"/>
    </row>
    <row r="52" spans="1:6">
      <c r="A52" s="207" t="s">
        <v>189</v>
      </c>
      <c r="B52" s="95"/>
      <c r="C52" s="45">
        <v>4000</v>
      </c>
      <c r="E52" s="228">
        <v>0</v>
      </c>
      <c r="F52" s="39"/>
    </row>
    <row r="53" spans="1:6">
      <c r="A53" s="207"/>
      <c r="B53" s="95"/>
      <c r="C53" s="45"/>
      <c r="E53" s="228"/>
      <c r="F53" s="39"/>
    </row>
    <row r="54" spans="1:6" ht="13" thickBot="1">
      <c r="A54" s="207" t="s">
        <v>295</v>
      </c>
      <c r="B54" s="95"/>
      <c r="C54" s="16">
        <f>C50-C52</f>
        <v>-24427.65</v>
      </c>
      <c r="E54" s="223">
        <f t="shared" ref="E54" si="5">E50-E52</f>
        <v>-17901</v>
      </c>
      <c r="F54" s="39"/>
    </row>
    <row r="55" spans="1:6" ht="13" thickTop="1">
      <c r="A55" s="216"/>
      <c r="B55" s="95"/>
      <c r="C55" s="15"/>
      <c r="D55" s="39"/>
      <c r="E55" s="39"/>
      <c r="F55" s="39"/>
    </row>
    <row r="56" spans="1:6">
      <c r="A56" s="217" t="s">
        <v>27</v>
      </c>
      <c r="B56" s="217"/>
      <c r="C56" s="206"/>
      <c r="D56" s="206"/>
      <c r="E56" s="206"/>
      <c r="F56" s="39"/>
    </row>
    <row r="57" spans="1:6">
      <c r="B57" s="149"/>
    </row>
    <row r="58" spans="1:6" hidden="1">
      <c r="A58" s="39" t="s">
        <v>336</v>
      </c>
      <c r="B58" s="98"/>
      <c r="C58" s="15"/>
    </row>
    <row r="59" spans="1:6" hidden="1">
      <c r="A59" s="39" t="s">
        <v>337</v>
      </c>
      <c r="B59" s="15"/>
      <c r="C59" s="15"/>
    </row>
    <row r="60" spans="1:6">
      <c r="A60" s="39" t="s">
        <v>378</v>
      </c>
      <c r="B60" s="15"/>
      <c r="C60" s="15"/>
    </row>
    <row r="61" spans="1:6">
      <c r="A61" s="41"/>
      <c r="B61" s="15"/>
      <c r="C61" s="15"/>
    </row>
    <row r="62" spans="1:6">
      <c r="A62" s="152"/>
      <c r="B62" s="15"/>
      <c r="C62" s="15"/>
    </row>
    <row r="63" spans="1:6">
      <c r="A63" s="39"/>
      <c r="B63" s="95"/>
      <c r="C63" s="15"/>
    </row>
  </sheetData>
  <mergeCells count="1">
    <mergeCell ref="A4:B4"/>
  </mergeCells>
  <pageMargins left="0.26" right="0.16" top="0.47" bottom="0.5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5"/>
  <sheetViews>
    <sheetView zoomScale="140" zoomScaleNormal="140" zoomScalePageLayoutView="140" workbookViewId="0">
      <selection activeCell="B3" sqref="B3"/>
    </sheetView>
  </sheetViews>
  <sheetFormatPr baseColWidth="10" defaultColWidth="8.83203125" defaultRowHeight="13" x14ac:dyDescent="0"/>
  <cols>
    <col min="1" max="1" width="7.1640625" style="1" bestFit="1" customWidth="1"/>
    <col min="2" max="2" width="35.33203125" style="1" customWidth="1"/>
    <col min="3" max="3" width="20.83203125" style="2" bestFit="1" customWidth="1"/>
    <col min="4" max="4" width="17.5" style="1" customWidth="1"/>
    <col min="5" max="6" width="12.6640625" style="1" customWidth="1"/>
    <col min="7" max="7" width="11.5" style="1" bestFit="1" customWidth="1"/>
    <col min="8" max="8" width="15.1640625" style="1" customWidth="1"/>
    <col min="9" max="9" width="8.83203125" style="1"/>
    <col min="10" max="10" width="11.33203125" style="1" customWidth="1"/>
    <col min="11" max="16384" width="8.83203125" style="1"/>
  </cols>
  <sheetData>
    <row r="1" spans="2:5">
      <c r="B1" s="277" t="s">
        <v>0</v>
      </c>
      <c r="C1" s="277"/>
    </row>
    <row r="2" spans="2:5">
      <c r="B2" s="277" t="s">
        <v>352</v>
      </c>
      <c r="C2" s="277"/>
    </row>
    <row r="5" spans="2:5">
      <c r="B5" s="4" t="s">
        <v>1</v>
      </c>
      <c r="C5" s="5">
        <v>146.12</v>
      </c>
    </row>
    <row r="6" spans="2:5">
      <c r="B6" s="4" t="s">
        <v>285</v>
      </c>
      <c r="C6" s="5"/>
    </row>
    <row r="7" spans="2:5">
      <c r="B7" s="9" t="s">
        <v>2</v>
      </c>
      <c r="C7" s="5">
        <v>0</v>
      </c>
    </row>
    <row r="8" spans="2:5">
      <c r="B8" s="9" t="s">
        <v>3</v>
      </c>
      <c r="C8" s="5">
        <f>C5*C7</f>
        <v>0</v>
      </c>
    </row>
    <row r="9" spans="2:5">
      <c r="B9" s="4" t="s">
        <v>4</v>
      </c>
      <c r="C9" s="5">
        <f>C5+C8</f>
        <v>146.12</v>
      </c>
    </row>
    <row r="10" spans="2:5">
      <c r="C10" s="5"/>
    </row>
    <row r="12" spans="2:5">
      <c r="C12" s="2" t="s">
        <v>5</v>
      </c>
    </row>
    <row r="13" spans="2:5">
      <c r="B13" s="4" t="s">
        <v>351</v>
      </c>
      <c r="C13" s="10">
        <v>4060</v>
      </c>
      <c r="E13" s="8"/>
    </row>
    <row r="15" spans="2:5">
      <c r="B15" s="9" t="s">
        <v>6</v>
      </c>
      <c r="C15" s="5">
        <v>25</v>
      </c>
    </row>
    <row r="16" spans="2:5">
      <c r="B16" s="9" t="s">
        <v>7</v>
      </c>
      <c r="C16" s="5">
        <f>C13*C15</f>
        <v>101500</v>
      </c>
    </row>
    <row r="18" spans="1:5">
      <c r="B18" s="4" t="s">
        <v>8</v>
      </c>
      <c r="C18" s="5">
        <f>C9*C13</f>
        <v>593247.20000000007</v>
      </c>
      <c r="E18" s="8"/>
    </row>
    <row r="19" spans="1:5">
      <c r="C19" s="5"/>
      <c r="E19" s="8"/>
    </row>
    <row r="20" spans="1:5">
      <c r="C20" s="3"/>
    </row>
    <row r="21" spans="1:5">
      <c r="A21" s="7"/>
      <c r="B21" s="1" t="s">
        <v>9</v>
      </c>
      <c r="C21" s="5">
        <f>C18</f>
        <v>593247.20000000007</v>
      </c>
    </row>
    <row r="22" spans="1:5">
      <c r="A22" s="6">
        <v>4</v>
      </c>
      <c r="B22" s="1" t="s">
        <v>10</v>
      </c>
      <c r="C22" s="5">
        <f>A22*C13</f>
        <v>16240</v>
      </c>
    </row>
    <row r="23" spans="1:5">
      <c r="A23" s="6">
        <v>7</v>
      </c>
      <c r="B23" s="1" t="s">
        <v>11</v>
      </c>
      <c r="C23" s="5">
        <f>A23*C13</f>
        <v>28420</v>
      </c>
    </row>
    <row r="24" spans="1:5">
      <c r="A24" s="6"/>
      <c r="C24" s="5"/>
    </row>
    <row r="25" spans="1:5">
      <c r="B25" s="4" t="s">
        <v>12</v>
      </c>
      <c r="C25" s="3">
        <f>C21-SUM(C22:C23)</f>
        <v>548587.20000000007</v>
      </c>
    </row>
  </sheetData>
  <mergeCells count="2">
    <mergeCell ref="B1:C1"/>
    <mergeCell ref="B2:C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4"/>
  <sheetViews>
    <sheetView zoomScale="110" zoomScaleNormal="110" zoomScalePageLayoutView="110" workbookViewId="0">
      <selection activeCell="G40" sqref="G40"/>
    </sheetView>
  </sheetViews>
  <sheetFormatPr baseColWidth="10" defaultColWidth="8.83203125" defaultRowHeight="12" x14ac:dyDescent="0"/>
  <cols>
    <col min="1" max="1" width="8.33203125" style="12" bestFit="1" customWidth="1"/>
    <col min="2" max="2" width="27.5" style="11" bestFit="1" customWidth="1"/>
    <col min="3" max="3" width="7.5" style="11" bestFit="1" customWidth="1"/>
    <col min="4" max="4" width="3.6640625" style="11" customWidth="1"/>
    <col min="5" max="5" width="18.6640625" style="11" bestFit="1" customWidth="1"/>
    <col min="6" max="6" width="3.83203125" style="11" customWidth="1"/>
    <col min="7" max="7" width="11.33203125" style="11" customWidth="1"/>
    <col min="8" max="16384" width="8.83203125" style="11"/>
  </cols>
  <sheetData>
    <row r="1" spans="1:7">
      <c r="A1" s="278" t="s">
        <v>286</v>
      </c>
      <c r="B1" s="278"/>
      <c r="C1" s="278"/>
      <c r="D1" s="278"/>
    </row>
    <row r="2" spans="1:7">
      <c r="A2" s="38"/>
      <c r="B2" s="35"/>
      <c r="C2" s="35"/>
      <c r="D2" s="35"/>
    </row>
    <row r="3" spans="1:7">
      <c r="A3" s="38"/>
      <c r="B3" s="37" t="s">
        <v>29</v>
      </c>
      <c r="D3" s="35"/>
      <c r="E3" s="35" t="s">
        <v>28</v>
      </c>
      <c r="G3" s="202" t="s">
        <v>28</v>
      </c>
    </row>
    <row r="4" spans="1:7">
      <c r="A4" s="36"/>
      <c r="B4" s="18"/>
      <c r="D4" s="18"/>
      <c r="E4" s="35" t="s">
        <v>271</v>
      </c>
      <c r="G4" s="202" t="s">
        <v>306</v>
      </c>
    </row>
    <row r="5" spans="1:7">
      <c r="A5" s="36"/>
      <c r="C5" s="11" t="s">
        <v>27</v>
      </c>
      <c r="D5" s="18"/>
    </row>
    <row r="6" spans="1:7">
      <c r="B6" s="31" t="s">
        <v>26</v>
      </c>
      <c r="C6" s="30"/>
      <c r="D6" s="30"/>
      <c r="E6" s="34"/>
      <c r="F6" s="34"/>
      <c r="G6" s="34"/>
    </row>
    <row r="7" spans="1:7">
      <c r="A7" s="27" t="s">
        <v>22</v>
      </c>
      <c r="B7" s="18" t="s">
        <v>21</v>
      </c>
      <c r="D7" s="15"/>
      <c r="E7" s="15">
        <f>'General Operations'!D16</f>
        <v>1119947.2000000002</v>
      </c>
      <c r="G7" s="221">
        <f>'General Operations'!F16</f>
        <v>1123500</v>
      </c>
    </row>
    <row r="8" spans="1:7">
      <c r="A8" s="27">
        <v>1000</v>
      </c>
      <c r="B8" s="18" t="s">
        <v>20</v>
      </c>
      <c r="D8" s="15"/>
      <c r="E8" s="19">
        <f>'Activities &amp; Events'!D102</f>
        <v>219000</v>
      </c>
      <c r="G8" s="221">
        <f>'Activities &amp; Events'!F102</f>
        <v>191500</v>
      </c>
    </row>
    <row r="9" spans="1:7">
      <c r="A9" s="12">
        <v>2000</v>
      </c>
      <c r="B9" s="18" t="s">
        <v>19</v>
      </c>
      <c r="D9" s="15"/>
      <c r="E9" s="19">
        <f>Communications!D11</f>
        <v>8250</v>
      </c>
      <c r="F9" s="40"/>
      <c r="G9" s="221">
        <f>Communications!F11</f>
        <v>17000</v>
      </c>
    </row>
    <row r="10" spans="1:7">
      <c r="A10" s="12">
        <v>4000</v>
      </c>
      <c r="B10" s="18" t="s">
        <v>18</v>
      </c>
      <c r="D10" s="15"/>
      <c r="E10" s="19">
        <v>0</v>
      </c>
      <c r="F10" s="40"/>
      <c r="G10" s="221">
        <v>0</v>
      </c>
    </row>
    <row r="11" spans="1:7">
      <c r="A11" s="12">
        <v>5000</v>
      </c>
      <c r="B11" s="18" t="s">
        <v>25</v>
      </c>
      <c r="D11" s="15"/>
      <c r="E11" s="19">
        <v>0</v>
      </c>
      <c r="F11" s="40"/>
      <c r="G11" s="221">
        <v>0</v>
      </c>
    </row>
    <row r="12" spans="1:7">
      <c r="A12" s="12">
        <v>7000</v>
      </c>
      <c r="B12" s="18" t="s">
        <v>312</v>
      </c>
      <c r="D12" s="15"/>
      <c r="E12" s="19">
        <f>'Internal-External'!F5</f>
        <v>0</v>
      </c>
      <c r="F12" s="40"/>
      <c r="G12" s="221">
        <f>'Internal-External'!F5</f>
        <v>0</v>
      </c>
    </row>
    <row r="13" spans="1:7">
      <c r="B13" s="18" t="s">
        <v>313</v>
      </c>
      <c r="D13" s="15"/>
      <c r="E13" s="19">
        <v>0</v>
      </c>
      <c r="F13" s="40"/>
      <c r="G13" s="221">
        <v>0</v>
      </c>
    </row>
    <row r="14" spans="1:7">
      <c r="A14" s="12">
        <v>8000</v>
      </c>
      <c r="B14" s="18" t="s">
        <v>16</v>
      </c>
      <c r="D14" s="15"/>
      <c r="E14" s="19">
        <f>Finance!D35</f>
        <v>5500</v>
      </c>
      <c r="F14" s="40"/>
      <c r="G14" s="221">
        <f>Finance!F35</f>
        <v>7500</v>
      </c>
    </row>
    <row r="15" spans="1:7">
      <c r="A15" s="12">
        <v>8100</v>
      </c>
      <c r="B15" s="18" t="s">
        <v>15</v>
      </c>
      <c r="D15" s="20"/>
      <c r="E15" s="23">
        <f>DriveU!E8</f>
        <v>6500</v>
      </c>
      <c r="F15" s="40"/>
      <c r="G15" s="221">
        <f>DriveU!G8</f>
        <v>5000</v>
      </c>
    </row>
    <row r="16" spans="1:7">
      <c r="A16" s="95">
        <v>6000</v>
      </c>
      <c r="B16" s="185" t="s">
        <v>256</v>
      </c>
      <c r="D16" s="186"/>
      <c r="E16" s="186">
        <f>'Golden X Inn'!E13</f>
        <v>428250</v>
      </c>
      <c r="F16" s="40"/>
      <c r="G16" s="221">
        <f>'Golden X Inn'!G61</f>
        <v>397950</v>
      </c>
    </row>
    <row r="17" spans="1:8">
      <c r="A17" s="95">
        <v>6500</v>
      </c>
      <c r="B17" s="185" t="s">
        <v>270</v>
      </c>
      <c r="D17" s="186"/>
      <c r="E17" s="186">
        <f>'Info Desk- Maritime Bus'!D9</f>
        <v>62500</v>
      </c>
      <c r="F17" s="40"/>
      <c r="G17" s="221">
        <f>'Info Desk- Maritime Bus'!F9</f>
        <v>58000</v>
      </c>
    </row>
    <row r="18" spans="1:8">
      <c r="A18" s="12">
        <v>9000</v>
      </c>
      <c r="B18" s="185" t="s">
        <v>261</v>
      </c>
      <c r="D18" s="186"/>
      <c r="E18" s="187">
        <f>'Clothing Store'!D5</f>
        <v>190000</v>
      </c>
      <c r="F18" s="40"/>
      <c r="G18" s="255">
        <f>'Clothing Store'!F5</f>
        <v>180000</v>
      </c>
    </row>
    <row r="19" spans="1:8">
      <c r="D19" s="15"/>
      <c r="E19" s="15"/>
      <c r="F19" s="40"/>
      <c r="G19" s="221"/>
    </row>
    <row r="20" spans="1:8">
      <c r="B20" s="18" t="s">
        <v>24</v>
      </c>
      <c r="D20" s="32"/>
      <c r="E20" s="22">
        <v>2040600</v>
      </c>
      <c r="F20" s="40"/>
      <c r="G20" s="222">
        <f>SUM(G7:G19)</f>
        <v>1980450</v>
      </c>
    </row>
    <row r="21" spans="1:8">
      <c r="D21" s="15"/>
      <c r="E21" s="15"/>
      <c r="F21" s="40"/>
      <c r="G21" s="221"/>
    </row>
    <row r="22" spans="1:8">
      <c r="B22" s="18"/>
      <c r="D22" s="15"/>
      <c r="E22" s="15"/>
      <c r="F22" s="40"/>
      <c r="G22" s="221"/>
    </row>
    <row r="23" spans="1:8">
      <c r="B23" s="18"/>
      <c r="D23" s="32"/>
      <c r="E23" s="15"/>
      <c r="G23" s="221"/>
    </row>
    <row r="24" spans="1:8">
      <c r="B24" s="31" t="s">
        <v>23</v>
      </c>
      <c r="C24" s="30"/>
      <c r="D24" s="29"/>
      <c r="E24" s="28"/>
      <c r="F24" s="28"/>
      <c r="G24" s="244"/>
      <c r="H24" s="40"/>
    </row>
    <row r="25" spans="1:8">
      <c r="A25" s="27" t="s">
        <v>22</v>
      </c>
      <c r="B25" s="24" t="s">
        <v>21</v>
      </c>
      <c r="D25" s="15"/>
      <c r="E25" s="15">
        <f>'General Operations'!D44</f>
        <v>883650</v>
      </c>
      <c r="G25" s="221">
        <f>'General Operations'!F44</f>
        <v>880720</v>
      </c>
    </row>
    <row r="26" spans="1:8">
      <c r="A26" s="12">
        <v>1000</v>
      </c>
      <c r="B26" s="24" t="s">
        <v>20</v>
      </c>
      <c r="D26" s="15"/>
      <c r="E26" s="19">
        <f>'Activities &amp; Events'!D103</f>
        <v>218340</v>
      </c>
      <c r="G26" s="221">
        <f>'Activities &amp; Events'!F103</f>
        <v>211160</v>
      </c>
    </row>
    <row r="27" spans="1:8">
      <c r="A27" s="12">
        <v>2000</v>
      </c>
      <c r="B27" s="24" t="s">
        <v>19</v>
      </c>
      <c r="D27" s="15"/>
      <c r="E27" s="26">
        <f>Communications!D40</f>
        <v>42233.65</v>
      </c>
      <c r="G27" s="221">
        <f>Communications!F40</f>
        <v>63030</v>
      </c>
    </row>
    <row r="28" spans="1:8">
      <c r="A28" s="12">
        <v>4000</v>
      </c>
      <c r="B28" s="24" t="s">
        <v>18</v>
      </c>
      <c r="D28" s="15"/>
      <c r="E28" s="19">
        <f>'Elected Rep'!D26</f>
        <v>17996</v>
      </c>
      <c r="G28" s="221">
        <f>'Elected Rep'!F26</f>
        <v>16260</v>
      </c>
    </row>
    <row r="29" spans="1:8">
      <c r="A29" s="12">
        <v>5000</v>
      </c>
      <c r="B29" s="24" t="s">
        <v>25</v>
      </c>
      <c r="D29" s="15"/>
      <c r="E29" s="19">
        <f>Executive!D25</f>
        <v>97614.2</v>
      </c>
      <c r="G29" s="221">
        <f>Executive!F25</f>
        <v>97614</v>
      </c>
    </row>
    <row r="30" spans="1:8">
      <c r="A30" s="12">
        <v>7000</v>
      </c>
      <c r="B30" s="24" t="s">
        <v>312</v>
      </c>
      <c r="D30" s="15"/>
      <c r="E30" s="221">
        <f>'Internal-External'!D31+('Internal-External'!D60/2)</f>
        <v>33370.5</v>
      </c>
      <c r="G30" s="221">
        <f>'Internal-External'!F31+('Internal-External'!F60/2)</f>
        <v>37115</v>
      </c>
    </row>
    <row r="31" spans="1:8">
      <c r="B31" s="24" t="s">
        <v>313</v>
      </c>
      <c r="D31" s="15"/>
      <c r="E31" s="19">
        <f>'Internal-External'!D50+('Internal-External'!D60/2)</f>
        <v>53870</v>
      </c>
      <c r="G31" s="221">
        <f>'Internal-External'!F50+('Internal-External'!F60/2)</f>
        <v>55490</v>
      </c>
    </row>
    <row r="32" spans="1:8">
      <c r="A32" s="12">
        <v>8000</v>
      </c>
      <c r="B32" s="24" t="s">
        <v>16</v>
      </c>
      <c r="D32" s="15"/>
      <c r="E32" s="19">
        <f>Finance!D36</f>
        <v>22726.5</v>
      </c>
      <c r="G32" s="221">
        <f>Finance!F36</f>
        <v>17630</v>
      </c>
    </row>
    <row r="33" spans="1:7">
      <c r="A33" s="12">
        <v>8100</v>
      </c>
      <c r="B33" s="24" t="s">
        <v>15</v>
      </c>
      <c r="D33" s="20"/>
      <c r="E33" s="23">
        <f>DriveU!E20</f>
        <v>30466</v>
      </c>
      <c r="G33" s="221">
        <f>DriveU!G20</f>
        <v>26050</v>
      </c>
    </row>
    <row r="34" spans="1:7">
      <c r="A34" s="95">
        <v>6000</v>
      </c>
      <c r="B34" s="184" t="s">
        <v>256</v>
      </c>
      <c r="D34" s="188"/>
      <c r="E34" s="188">
        <f>'Golden X Inn'!E45</f>
        <v>405605</v>
      </c>
      <c r="F34" s="40"/>
      <c r="G34" s="221">
        <f>'Golden X Inn'!G62</f>
        <v>369600</v>
      </c>
    </row>
    <row r="35" spans="1:7">
      <c r="A35" s="95">
        <v>6500</v>
      </c>
      <c r="B35" s="184" t="s">
        <v>270</v>
      </c>
      <c r="D35" s="188"/>
      <c r="E35" s="188">
        <f>'Info Desk- Maritime Bus'!D20</f>
        <v>62100</v>
      </c>
      <c r="F35" s="40"/>
      <c r="G35" s="221">
        <f>'Info Desk- Maritime Bus'!F20</f>
        <v>61900</v>
      </c>
    </row>
    <row r="36" spans="1:7">
      <c r="A36" s="95">
        <v>9000</v>
      </c>
      <c r="B36" s="184" t="s">
        <v>261</v>
      </c>
      <c r="D36" s="188"/>
      <c r="E36" s="189">
        <f>'Clothing Store'!D18</f>
        <v>144320</v>
      </c>
      <c r="F36" s="40"/>
      <c r="G36" s="255">
        <f>'Clothing Store'!F18</f>
        <v>140350</v>
      </c>
    </row>
    <row r="37" spans="1:7">
      <c r="B37" s="25"/>
      <c r="D37" s="20"/>
      <c r="E37" s="15"/>
      <c r="F37" s="40"/>
    </row>
    <row r="38" spans="1:7">
      <c r="B38" s="24" t="s">
        <v>14</v>
      </c>
      <c r="D38" s="23"/>
      <c r="E38" s="22">
        <v>2046317</v>
      </c>
      <c r="F38" s="40"/>
      <c r="G38" s="22">
        <f>SUM(G25:G36)</f>
        <v>1976919</v>
      </c>
    </row>
    <row r="39" spans="1:7">
      <c r="B39" s="21"/>
      <c r="D39" s="20"/>
      <c r="E39" s="15"/>
      <c r="F39" s="40"/>
      <c r="G39" s="15"/>
    </row>
    <row r="40" spans="1:7" ht="13" thickBot="1">
      <c r="B40" s="18" t="s">
        <v>294</v>
      </c>
      <c r="D40" s="17"/>
      <c r="E40" s="16">
        <f>E20-E38</f>
        <v>-5717</v>
      </c>
      <c r="F40" s="40"/>
      <c r="G40" s="16">
        <f>G20-G38</f>
        <v>3531</v>
      </c>
    </row>
    <row r="41" spans="1:7" ht="13" thickTop="1">
      <c r="D41" s="15"/>
      <c r="E41" s="15"/>
      <c r="F41" s="40"/>
    </row>
    <row r="42" spans="1:7">
      <c r="D42" s="14"/>
      <c r="F42" s="40"/>
    </row>
    <row r="43" spans="1:7">
      <c r="F43" s="40"/>
    </row>
    <row r="44" spans="1:7">
      <c r="D44" s="13"/>
      <c r="F44" s="40"/>
    </row>
  </sheetData>
  <mergeCells count="1">
    <mergeCell ref="A1:D1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54"/>
  <sheetViews>
    <sheetView topLeftCell="A13" zoomScale="150" zoomScaleNormal="150" zoomScalePageLayoutView="150" workbookViewId="0">
      <selection activeCell="F38" sqref="F38"/>
    </sheetView>
  </sheetViews>
  <sheetFormatPr baseColWidth="10" defaultColWidth="8.83203125" defaultRowHeight="12" x14ac:dyDescent="0"/>
  <cols>
    <col min="1" max="1" width="5.1640625" style="39" bestFit="1" customWidth="1"/>
    <col min="2" max="2" width="32.83203125" style="39" customWidth="1"/>
    <col min="3" max="3" width="6.5" style="39" bestFit="1" customWidth="1"/>
    <col min="4" max="4" width="15.6640625" style="39" customWidth="1"/>
    <col min="5" max="5" width="3.6640625" style="39" customWidth="1"/>
    <col min="6" max="6" width="11.5" style="39" customWidth="1"/>
    <col min="7" max="16384" width="8.83203125" style="39"/>
  </cols>
  <sheetData>
    <row r="2" spans="1:6" ht="18">
      <c r="B2" s="67"/>
      <c r="D2" s="65" t="s">
        <v>28</v>
      </c>
      <c r="F2" s="202" t="s">
        <v>28</v>
      </c>
    </row>
    <row r="3" spans="1:6">
      <c r="A3" s="41"/>
      <c r="B3" s="66" t="s">
        <v>57</v>
      </c>
      <c r="D3" s="65" t="s">
        <v>271</v>
      </c>
      <c r="F3" s="202" t="s">
        <v>306</v>
      </c>
    </row>
    <row r="4" spans="1:6" s="62" customFormat="1">
      <c r="A4" s="64"/>
      <c r="B4" s="64"/>
      <c r="D4" s="63"/>
    </row>
    <row r="5" spans="1:6">
      <c r="C5" s="41" t="s">
        <v>27</v>
      </c>
      <c r="D5" s="61"/>
    </row>
    <row r="6" spans="1:6">
      <c r="A6" s="60" t="s">
        <v>22</v>
      </c>
      <c r="B6" s="43" t="s">
        <v>26</v>
      </c>
      <c r="C6" s="42"/>
      <c r="D6" s="59"/>
      <c r="E6" s="59"/>
      <c r="F6" s="59"/>
    </row>
    <row r="7" spans="1:6">
      <c r="B7" s="39" t="s">
        <v>56</v>
      </c>
      <c r="C7" s="53"/>
      <c r="D7" s="15">
        <f>'Fee Breakdown'!C25</f>
        <v>548587.20000000007</v>
      </c>
      <c r="F7" s="221">
        <v>548500</v>
      </c>
    </row>
    <row r="8" spans="1:6">
      <c r="B8" s="39" t="s">
        <v>55</v>
      </c>
      <c r="C8" s="53"/>
      <c r="D8" s="15">
        <v>525000</v>
      </c>
      <c r="F8" s="221">
        <v>525000</v>
      </c>
    </row>
    <row r="9" spans="1:6" ht="14">
      <c r="B9" s="39" t="s">
        <v>38</v>
      </c>
      <c r="C9" s="53"/>
      <c r="D9" s="15">
        <v>4000</v>
      </c>
      <c r="F9" s="245">
        <v>12000</v>
      </c>
    </row>
    <row r="10" spans="1:6">
      <c r="B10" s="39" t="s">
        <v>54</v>
      </c>
      <c r="C10" s="53"/>
      <c r="D10" s="15">
        <v>12000</v>
      </c>
      <c r="F10" s="221">
        <v>12000</v>
      </c>
    </row>
    <row r="11" spans="1:6">
      <c r="B11" s="39" t="s">
        <v>53</v>
      </c>
      <c r="C11" s="53"/>
      <c r="D11" s="15">
        <v>2105</v>
      </c>
      <c r="E11" s="40"/>
      <c r="F11" s="221">
        <v>0</v>
      </c>
    </row>
    <row r="12" spans="1:6">
      <c r="B12" s="39" t="s">
        <v>52</v>
      </c>
      <c r="C12" s="58"/>
      <c r="D12" s="15">
        <v>10000</v>
      </c>
      <c r="E12" s="40"/>
      <c r="F12" s="221">
        <v>10000</v>
      </c>
    </row>
    <row r="13" spans="1:6">
      <c r="B13" s="39" t="s">
        <v>51</v>
      </c>
      <c r="C13" s="53"/>
      <c r="D13" s="15">
        <v>6000</v>
      </c>
      <c r="E13" s="40"/>
      <c r="F13" s="221">
        <v>6000</v>
      </c>
    </row>
    <row r="14" spans="1:6">
      <c r="B14" s="39" t="s">
        <v>50</v>
      </c>
      <c r="C14" s="33"/>
      <c r="D14" s="15">
        <v>12255</v>
      </c>
      <c r="E14" s="40"/>
      <c r="F14" s="221">
        <v>10000</v>
      </c>
    </row>
    <row r="15" spans="1:6">
      <c r="B15" s="39" t="s">
        <v>49</v>
      </c>
      <c r="C15" s="33"/>
      <c r="D15" s="15"/>
      <c r="E15" s="40"/>
      <c r="F15" s="221">
        <v>0</v>
      </c>
    </row>
    <row r="16" spans="1:6">
      <c r="B16" s="41" t="s">
        <v>24</v>
      </c>
      <c r="C16" s="33"/>
      <c r="D16" s="48">
        <f>SUM(D7:D15)</f>
        <v>1119947.2000000002</v>
      </c>
      <c r="E16" s="40"/>
      <c r="F16" s="225">
        <f t="shared" ref="F16" si="0">SUM(F7:F15)</f>
        <v>1123500</v>
      </c>
    </row>
    <row r="17" spans="2:6">
      <c r="C17" s="57"/>
      <c r="D17" s="56"/>
      <c r="E17" s="40"/>
      <c r="F17" s="221"/>
    </row>
    <row r="18" spans="2:6">
      <c r="B18" s="43" t="s">
        <v>23</v>
      </c>
      <c r="C18" s="55"/>
      <c r="D18" s="54"/>
      <c r="E18" s="54"/>
      <c r="F18" s="244"/>
    </row>
    <row r="19" spans="2:6">
      <c r="B19" s="39" t="s">
        <v>48</v>
      </c>
      <c r="C19" s="53"/>
      <c r="D19" s="15">
        <v>13000</v>
      </c>
      <c r="E19" s="40"/>
      <c r="F19" s="221">
        <v>14000</v>
      </c>
    </row>
    <row r="20" spans="2:6">
      <c r="B20" s="39" t="s">
        <v>47</v>
      </c>
      <c r="C20" s="53"/>
      <c r="D20" s="15">
        <v>0</v>
      </c>
      <c r="E20" s="40"/>
      <c r="F20" s="221">
        <v>0</v>
      </c>
    </row>
    <row r="21" spans="2:6">
      <c r="B21" s="39" t="s">
        <v>46</v>
      </c>
      <c r="C21" s="53"/>
      <c r="D21" s="15">
        <v>525000</v>
      </c>
      <c r="E21" s="40"/>
      <c r="F21" s="221">
        <v>522000</v>
      </c>
    </row>
    <row r="22" spans="2:6">
      <c r="B22" s="39" t="s">
        <v>45</v>
      </c>
      <c r="C22" s="52"/>
      <c r="D22" s="15">
        <v>29000</v>
      </c>
      <c r="E22" s="40"/>
      <c r="F22" s="221">
        <v>29000</v>
      </c>
    </row>
    <row r="23" spans="2:6">
      <c r="B23" s="39" t="s">
        <v>44</v>
      </c>
      <c r="C23" s="52"/>
      <c r="D23" s="15">
        <v>1000</v>
      </c>
      <c r="E23" s="40"/>
      <c r="F23" s="221">
        <v>1000</v>
      </c>
    </row>
    <row r="24" spans="2:6">
      <c r="B24" s="39" t="s">
        <v>43</v>
      </c>
      <c r="C24" s="52"/>
      <c r="D24" s="15">
        <v>4000</v>
      </c>
      <c r="E24" s="40"/>
      <c r="F24" s="221">
        <v>3300</v>
      </c>
    </row>
    <row r="25" spans="2:6">
      <c r="B25" s="39" t="s">
        <v>42</v>
      </c>
      <c r="C25" s="52"/>
      <c r="D25" s="15">
        <v>19130</v>
      </c>
      <c r="E25" s="40"/>
      <c r="F25" s="221">
        <v>19000</v>
      </c>
    </row>
    <row r="26" spans="2:6">
      <c r="B26" s="39" t="s">
        <v>41</v>
      </c>
      <c r="C26" s="52"/>
      <c r="D26" s="15">
        <v>2500</v>
      </c>
      <c r="E26" s="40"/>
      <c r="F26" s="221">
        <v>2500</v>
      </c>
    </row>
    <row r="27" spans="2:6">
      <c r="B27" s="39" t="s">
        <v>40</v>
      </c>
      <c r="C27" s="52"/>
      <c r="D27" s="15">
        <v>20000</v>
      </c>
      <c r="E27" s="40"/>
      <c r="F27" s="221">
        <v>20000</v>
      </c>
    </row>
    <row r="28" spans="2:6">
      <c r="B28" s="39" t="s">
        <v>39</v>
      </c>
      <c r="C28" s="15"/>
      <c r="D28" s="15">
        <v>1600</v>
      </c>
      <c r="E28" s="40"/>
      <c r="F28" s="221">
        <v>1500</v>
      </c>
    </row>
    <row r="29" spans="2:6">
      <c r="B29" s="39" t="s">
        <v>272</v>
      </c>
      <c r="C29" s="15"/>
      <c r="D29" s="15">
        <v>8750</v>
      </c>
      <c r="E29" s="40"/>
      <c r="F29" s="221">
        <v>5000</v>
      </c>
    </row>
    <row r="30" spans="2:6">
      <c r="B30" s="39" t="s">
        <v>38</v>
      </c>
      <c r="C30" s="15"/>
      <c r="D30" s="15">
        <v>500</v>
      </c>
      <c r="E30" s="40"/>
      <c r="F30" s="221">
        <v>500</v>
      </c>
    </row>
    <row r="31" spans="2:6">
      <c r="B31" s="39" t="s">
        <v>37</v>
      </c>
      <c r="C31" s="15"/>
      <c r="D31" s="15">
        <v>7000</v>
      </c>
      <c r="E31" s="40"/>
      <c r="F31" s="221">
        <v>7000</v>
      </c>
    </row>
    <row r="32" spans="2:6">
      <c r="B32" s="39" t="s">
        <v>36</v>
      </c>
      <c r="C32" s="221"/>
      <c r="D32" s="15">
        <v>3000</v>
      </c>
      <c r="E32" s="40"/>
      <c r="F32" s="221">
        <v>3000</v>
      </c>
    </row>
    <row r="33" spans="1:23">
      <c r="A33" s="40"/>
      <c r="B33" s="39" t="s">
        <v>35</v>
      </c>
      <c r="C33" s="221"/>
      <c r="D33" s="15">
        <v>750</v>
      </c>
      <c r="E33" s="40"/>
      <c r="F33" s="221">
        <v>750</v>
      </c>
    </row>
    <row r="34" spans="1:23" ht="15" customHeight="1">
      <c r="A34" s="40"/>
      <c r="B34" s="40" t="s">
        <v>34</v>
      </c>
      <c r="C34" s="221"/>
      <c r="D34" s="40">
        <v>500</v>
      </c>
      <c r="E34"/>
      <c r="F34" s="245">
        <v>500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51" customFormat="1" ht="13" customHeight="1">
      <c r="A35" s="40"/>
      <c r="B35" s="40" t="s">
        <v>33</v>
      </c>
      <c r="C35" s="221">
        <v>1</v>
      </c>
      <c r="D35" s="40">
        <v>11000</v>
      </c>
      <c r="E35"/>
      <c r="F35" s="221">
        <v>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4">
      <c r="A36" s="40"/>
      <c r="B36" s="40" t="s">
        <v>277</v>
      </c>
      <c r="C36" s="221">
        <v>2</v>
      </c>
      <c r="D36" s="40">
        <v>1000</v>
      </c>
      <c r="E36"/>
      <c r="F36" s="221">
        <v>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>
      <c r="B37" s="50" t="s">
        <v>32</v>
      </c>
      <c r="C37" s="247">
        <v>3</v>
      </c>
      <c r="D37" s="49">
        <v>181000</v>
      </c>
      <c r="E37" s="40"/>
      <c r="F37" s="221">
        <v>211750</v>
      </c>
    </row>
    <row r="38" spans="1:23">
      <c r="B38" s="50" t="s">
        <v>31</v>
      </c>
      <c r="C38" s="247">
        <v>4</v>
      </c>
      <c r="D38" s="49">
        <v>5000</v>
      </c>
      <c r="E38" s="40"/>
      <c r="F38" s="221">
        <v>0</v>
      </c>
    </row>
    <row r="39" spans="1:23">
      <c r="B39" s="47" t="s">
        <v>30</v>
      </c>
      <c r="C39" s="248">
        <v>5</v>
      </c>
      <c r="D39" s="15">
        <v>28000</v>
      </c>
      <c r="E39" s="40"/>
      <c r="F39" s="221">
        <v>35000</v>
      </c>
    </row>
    <row r="40" spans="1:23">
      <c r="B40" s="47" t="s">
        <v>278</v>
      </c>
      <c r="C40" s="248"/>
      <c r="D40" s="15">
        <v>20000</v>
      </c>
      <c r="E40" s="40"/>
      <c r="F40" s="221">
        <v>0</v>
      </c>
    </row>
    <row r="41" spans="1:23">
      <c r="B41" s="47" t="s">
        <v>273</v>
      </c>
      <c r="C41" s="248"/>
      <c r="D41" s="15">
        <v>1920</v>
      </c>
      <c r="E41" s="40"/>
      <c r="F41" s="221">
        <v>1920</v>
      </c>
    </row>
    <row r="42" spans="1:23" s="118" customFormat="1">
      <c r="B42" s="118" t="s">
        <v>162</v>
      </c>
      <c r="C42" s="246"/>
      <c r="D42" s="129">
        <v>0</v>
      </c>
      <c r="E42" s="40"/>
      <c r="F42" s="246">
        <v>0</v>
      </c>
    </row>
    <row r="43" spans="1:23" s="118" customFormat="1">
      <c r="B43" s="39" t="s">
        <v>346</v>
      </c>
      <c r="C43" s="246"/>
      <c r="D43" s="129"/>
      <c r="E43" s="40"/>
      <c r="F43" s="246">
        <v>3000</v>
      </c>
    </row>
    <row r="44" spans="1:23">
      <c r="B44" s="46" t="s">
        <v>14</v>
      </c>
      <c r="C44" s="248"/>
      <c r="D44" s="48">
        <f>SUM(D19:D42)</f>
        <v>883650</v>
      </c>
      <c r="E44" s="40"/>
      <c r="F44" s="225">
        <f>SUM(F19:F43)</f>
        <v>880720</v>
      </c>
    </row>
    <row r="45" spans="1:23">
      <c r="B45" s="47"/>
      <c r="C45" s="20"/>
      <c r="D45" s="15"/>
      <c r="E45" s="40"/>
      <c r="F45" s="221"/>
    </row>
    <row r="46" spans="1:23" ht="13" thickBot="1">
      <c r="B46" s="46" t="s">
        <v>294</v>
      </c>
      <c r="C46" s="45"/>
      <c r="D46" s="16">
        <f>D16-D44</f>
        <v>236297.20000000019</v>
      </c>
      <c r="E46" s="40"/>
      <c r="F46" s="223">
        <f t="shared" ref="F46" si="1">F16-F44</f>
        <v>242780</v>
      </c>
    </row>
    <row r="47" spans="1:23" ht="13" thickTop="1">
      <c r="C47" s="44"/>
      <c r="E47" s="40"/>
      <c r="F47" s="221"/>
    </row>
    <row r="48" spans="1:23">
      <c r="B48" s="43" t="s">
        <v>27</v>
      </c>
      <c r="C48" s="42"/>
      <c r="D48" s="42"/>
      <c r="E48" s="42"/>
      <c r="F48" s="244"/>
    </row>
    <row r="49" spans="2:2">
      <c r="B49" s="41"/>
    </row>
    <row r="50" spans="2:2">
      <c r="B50" s="39" t="s">
        <v>326</v>
      </c>
    </row>
    <row r="51" spans="2:2">
      <c r="B51" s="39" t="s">
        <v>327</v>
      </c>
    </row>
    <row r="52" spans="2:2" ht="13.5" customHeight="1">
      <c r="B52" s="39" t="s">
        <v>328</v>
      </c>
    </row>
    <row r="53" spans="2:2" ht="13.5" customHeight="1">
      <c r="B53" s="39" t="s">
        <v>329</v>
      </c>
    </row>
    <row r="54" spans="2:2">
      <c r="B54" s="40" t="s">
        <v>331</v>
      </c>
    </row>
  </sheetData>
  <pageMargins left="0.75" right="0.75" top="1" bottom="1" header="0.5" footer="0.5"/>
  <pageSetup scale="92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27"/>
  <sheetViews>
    <sheetView topLeftCell="A73" workbookViewId="0">
      <selection activeCell="F99" sqref="F99"/>
    </sheetView>
  </sheetViews>
  <sheetFormatPr baseColWidth="10" defaultColWidth="8.83203125" defaultRowHeight="12" x14ac:dyDescent="0"/>
  <cols>
    <col min="1" max="1" width="7.83203125" style="68" bestFit="1" customWidth="1"/>
    <col min="2" max="2" width="26.5" style="11" bestFit="1" customWidth="1"/>
    <col min="3" max="3" width="7.33203125" style="13" bestFit="1" customWidth="1"/>
    <col min="4" max="4" width="17.6640625" style="11" customWidth="1"/>
    <col min="5" max="5" width="2.83203125" style="11" customWidth="1"/>
    <col min="6" max="6" width="12.6640625" style="11" bestFit="1" customWidth="1"/>
    <col min="7" max="16384" width="8.83203125" style="11"/>
  </cols>
  <sheetData>
    <row r="1" spans="1:6" ht="15">
      <c r="B1" s="18"/>
      <c r="D1" s="190" t="s">
        <v>28</v>
      </c>
      <c r="F1" s="201" t="s">
        <v>28</v>
      </c>
    </row>
    <row r="2" spans="1:6" ht="15">
      <c r="A2" s="93"/>
      <c r="B2" s="94" t="s">
        <v>96</v>
      </c>
      <c r="D2" s="35" t="s">
        <v>271</v>
      </c>
      <c r="F2" s="201" t="s">
        <v>306</v>
      </c>
    </row>
    <row r="3" spans="1:6" s="74" customFormat="1">
      <c r="A3" s="93"/>
      <c r="B3" s="92"/>
      <c r="C3" s="73"/>
    </row>
    <row r="4" spans="1:6">
      <c r="B4" s="18"/>
      <c r="C4" s="14" t="s">
        <v>27</v>
      </c>
    </row>
    <row r="5" spans="1:6">
      <c r="A5" s="91">
        <v>1000</v>
      </c>
      <c r="B5" s="31" t="s">
        <v>21</v>
      </c>
      <c r="C5" s="69"/>
      <c r="D5" s="30"/>
      <c r="E5" s="30"/>
      <c r="F5" s="30"/>
    </row>
    <row r="6" spans="1:6">
      <c r="A6" s="90"/>
      <c r="B6" s="88" t="s">
        <v>26</v>
      </c>
      <c r="C6" s="89"/>
      <c r="D6" s="88"/>
      <c r="F6" s="221"/>
    </row>
    <row r="7" spans="1:6">
      <c r="A7" s="86"/>
      <c r="B7" s="85" t="s">
        <v>95</v>
      </c>
      <c r="C7" s="87"/>
      <c r="D7" s="83">
        <v>10000</v>
      </c>
      <c r="F7" s="221">
        <v>7000</v>
      </c>
    </row>
    <row r="8" spans="1:6">
      <c r="A8" s="86"/>
      <c r="B8" s="85" t="s">
        <v>72</v>
      </c>
      <c r="C8" s="84"/>
      <c r="D8" s="83"/>
      <c r="E8" s="40"/>
      <c r="F8" s="221">
        <v>0</v>
      </c>
    </row>
    <row r="9" spans="1:6">
      <c r="A9" s="78"/>
      <c r="B9" s="18" t="s">
        <v>24</v>
      </c>
      <c r="C9" s="71"/>
      <c r="D9" s="48">
        <f>SUM(D7:D8)</f>
        <v>10000</v>
      </c>
      <c r="E9" s="40"/>
      <c r="F9" s="225">
        <f t="shared" ref="F9" si="0">SUM(F7:F8)</f>
        <v>7000</v>
      </c>
    </row>
    <row r="10" spans="1:6">
      <c r="A10" s="78"/>
      <c r="B10" s="18"/>
      <c r="C10" s="71"/>
      <c r="D10" s="15"/>
      <c r="E10" s="40"/>
      <c r="F10" s="221"/>
    </row>
    <row r="11" spans="1:6">
      <c r="A11" s="78"/>
      <c r="B11" s="18" t="s">
        <v>23</v>
      </c>
      <c r="C11" s="71"/>
      <c r="D11" s="15"/>
      <c r="E11" s="40"/>
      <c r="F11" s="221"/>
    </row>
    <row r="12" spans="1:6">
      <c r="B12" s="11" t="s">
        <v>70</v>
      </c>
      <c r="C12" s="23"/>
      <c r="D12" s="15">
        <v>23000</v>
      </c>
      <c r="E12" s="40"/>
      <c r="F12" s="221">
        <v>21000</v>
      </c>
    </row>
    <row r="13" spans="1:6">
      <c r="B13" s="11" t="s">
        <v>274</v>
      </c>
      <c r="C13" s="23"/>
      <c r="D13" s="15">
        <v>3000</v>
      </c>
      <c r="E13" s="40"/>
      <c r="F13" s="221">
        <v>2000</v>
      </c>
    </row>
    <row r="14" spans="1:6">
      <c r="B14" s="11" t="s">
        <v>69</v>
      </c>
      <c r="C14" s="17"/>
      <c r="D14" s="15">
        <v>9000</v>
      </c>
      <c r="E14" s="40"/>
      <c r="F14" s="221">
        <v>7000</v>
      </c>
    </row>
    <row r="15" spans="1:6">
      <c r="B15" s="74" t="s">
        <v>67</v>
      </c>
      <c r="C15" s="75"/>
      <c r="D15" s="49">
        <v>0</v>
      </c>
      <c r="E15" s="40"/>
      <c r="F15" s="221">
        <v>0</v>
      </c>
    </row>
    <row r="16" spans="1:6">
      <c r="B16" s="74" t="s">
        <v>66</v>
      </c>
      <c r="C16" s="75"/>
      <c r="D16" s="49">
        <v>0</v>
      </c>
      <c r="E16" s="40"/>
      <c r="F16" s="221">
        <v>0</v>
      </c>
    </row>
    <row r="17" spans="1:6">
      <c r="B17" s="11" t="s">
        <v>68</v>
      </c>
      <c r="C17" s="23"/>
      <c r="D17" s="15">
        <v>0</v>
      </c>
      <c r="E17" s="40"/>
      <c r="F17" s="221">
        <v>2000</v>
      </c>
    </row>
    <row r="18" spans="1:6">
      <c r="B18" s="11" t="s">
        <v>65</v>
      </c>
      <c r="C18" s="75"/>
      <c r="D18" s="15">
        <v>0</v>
      </c>
      <c r="E18" s="40"/>
      <c r="F18" s="221">
        <v>0</v>
      </c>
    </row>
    <row r="19" spans="1:6">
      <c r="B19" s="11" t="s">
        <v>64</v>
      </c>
      <c r="C19" s="23"/>
      <c r="D19" s="15">
        <v>500</v>
      </c>
      <c r="E19" s="40"/>
      <c r="F19" s="221">
        <v>250</v>
      </c>
    </row>
    <row r="20" spans="1:6">
      <c r="B20" s="11" t="s">
        <v>94</v>
      </c>
      <c r="C20" s="23"/>
      <c r="D20" s="15">
        <v>750</v>
      </c>
      <c r="E20" s="40"/>
      <c r="F20" s="221">
        <v>300</v>
      </c>
    </row>
    <row r="21" spans="1:6">
      <c r="B21" s="11" t="s">
        <v>93</v>
      </c>
      <c r="C21" s="23"/>
      <c r="D21" s="15">
        <v>500</v>
      </c>
      <c r="E21" s="40"/>
      <c r="F21" s="221">
        <v>500</v>
      </c>
    </row>
    <row r="22" spans="1:6">
      <c r="B22" s="11" t="s">
        <v>339</v>
      </c>
      <c r="C22" s="45">
        <v>1</v>
      </c>
      <c r="D22" s="15">
        <f>1250*1.03</f>
        <v>1287.5</v>
      </c>
      <c r="E22" s="40"/>
      <c r="F22" s="221">
        <v>650</v>
      </c>
    </row>
    <row r="23" spans="1:6">
      <c r="B23" s="11" t="s">
        <v>92</v>
      </c>
      <c r="C23" s="20"/>
      <c r="D23" s="15">
        <v>0</v>
      </c>
      <c r="E23" s="40"/>
      <c r="F23" s="221">
        <v>50</v>
      </c>
    </row>
    <row r="24" spans="1:6">
      <c r="B24" s="11" t="s">
        <v>91</v>
      </c>
      <c r="C24" s="20"/>
      <c r="D24" s="15">
        <v>5000</v>
      </c>
      <c r="E24" s="40"/>
      <c r="F24" s="221">
        <v>5000</v>
      </c>
    </row>
    <row r="25" spans="1:6">
      <c r="A25" s="78"/>
      <c r="B25" s="18" t="s">
        <v>14</v>
      </c>
      <c r="C25" s="17"/>
      <c r="D25" s="48">
        <f>SUM(D12:D24)</f>
        <v>43037.5</v>
      </c>
      <c r="E25" s="40"/>
      <c r="F25" s="225">
        <f>SUM(F12:F24)</f>
        <v>38750</v>
      </c>
    </row>
    <row r="26" spans="1:6">
      <c r="A26" s="78"/>
      <c r="B26" s="18"/>
      <c r="C26" s="71"/>
      <c r="D26" s="15"/>
      <c r="E26" s="40"/>
      <c r="F26" s="221"/>
    </row>
    <row r="27" spans="1:6" ht="13" thickBot="1">
      <c r="A27" s="78"/>
      <c r="B27" s="18" t="s">
        <v>60</v>
      </c>
      <c r="C27" s="71"/>
      <c r="D27" s="16">
        <f>D9-D25</f>
        <v>-33037.5</v>
      </c>
      <c r="E27" s="40"/>
      <c r="F27" s="223">
        <f>F9-F25</f>
        <v>-31750</v>
      </c>
    </row>
    <row r="28" spans="1:6" ht="13" thickTop="1">
      <c r="A28" s="78"/>
      <c r="B28" s="18"/>
      <c r="C28" s="71"/>
      <c r="D28" s="15"/>
      <c r="F28" s="221"/>
    </row>
    <row r="29" spans="1:6">
      <c r="A29" s="78">
        <v>1200</v>
      </c>
      <c r="B29" s="31" t="s">
        <v>90</v>
      </c>
      <c r="C29" s="69"/>
      <c r="D29" s="76"/>
      <c r="E29" s="76"/>
      <c r="F29" s="244"/>
    </row>
    <row r="30" spans="1:6">
      <c r="A30" s="78"/>
      <c r="B30" s="18" t="s">
        <v>26</v>
      </c>
      <c r="D30" s="15"/>
      <c r="F30" s="221"/>
    </row>
    <row r="31" spans="1:6">
      <c r="B31" s="11" t="s">
        <v>89</v>
      </c>
      <c r="C31" s="82"/>
      <c r="D31" s="15">
        <v>14000</v>
      </c>
      <c r="F31" s="221">
        <v>16000</v>
      </c>
    </row>
    <row r="32" spans="1:6">
      <c r="B32" s="11" t="s">
        <v>88</v>
      </c>
      <c r="C32" s="23"/>
      <c r="D32" s="15">
        <v>0</v>
      </c>
      <c r="F32" s="221">
        <v>0</v>
      </c>
    </row>
    <row r="33" spans="1:6">
      <c r="B33" s="11" t="s">
        <v>87</v>
      </c>
      <c r="C33" s="23">
        <v>2</v>
      </c>
      <c r="D33" s="15">
        <v>110000</v>
      </c>
      <c r="E33" s="40"/>
      <c r="F33" s="221">
        <v>93500</v>
      </c>
    </row>
    <row r="34" spans="1:6">
      <c r="A34" s="78"/>
      <c r="B34" s="18" t="s">
        <v>24</v>
      </c>
      <c r="C34" s="71"/>
      <c r="D34" s="48">
        <f>SUM(D31:D33)</f>
        <v>124000</v>
      </c>
      <c r="E34" s="40"/>
      <c r="F34" s="225">
        <f>SUM(F31:F33)</f>
        <v>109500</v>
      </c>
    </row>
    <row r="35" spans="1:6">
      <c r="A35" s="78"/>
      <c r="B35" s="18"/>
      <c r="C35" s="71"/>
      <c r="D35" s="15"/>
      <c r="E35" s="40"/>
      <c r="F35" s="221"/>
    </row>
    <row r="36" spans="1:6">
      <c r="A36" s="78"/>
      <c r="B36" s="18" t="s">
        <v>23</v>
      </c>
      <c r="C36" s="82"/>
      <c r="D36" s="15"/>
      <c r="E36" s="40"/>
      <c r="F36" s="221"/>
    </row>
    <row r="37" spans="1:6">
      <c r="B37" s="11" t="s">
        <v>70</v>
      </c>
      <c r="C37" s="23"/>
      <c r="D37" s="15">
        <v>35000</v>
      </c>
      <c r="E37" s="40"/>
      <c r="F37" s="221">
        <v>35000</v>
      </c>
    </row>
    <row r="38" spans="1:6">
      <c r="B38" s="11" t="s">
        <v>274</v>
      </c>
      <c r="C38" s="23"/>
      <c r="D38" s="15">
        <v>2500</v>
      </c>
      <c r="E38" s="40"/>
      <c r="F38" s="221">
        <v>1500</v>
      </c>
    </row>
    <row r="39" spans="1:6">
      <c r="B39" s="11" t="s">
        <v>69</v>
      </c>
      <c r="C39" s="23"/>
      <c r="D39" s="15">
        <v>12500</v>
      </c>
      <c r="E39" s="40"/>
      <c r="F39" s="221">
        <v>14000</v>
      </c>
    </row>
    <row r="40" spans="1:6">
      <c r="B40" s="11" t="s">
        <v>68</v>
      </c>
      <c r="C40" s="75"/>
      <c r="D40" s="15">
        <v>8000</v>
      </c>
      <c r="E40" s="40"/>
      <c r="F40" s="221">
        <v>8000</v>
      </c>
    </row>
    <row r="41" spans="1:6">
      <c r="B41" s="11" t="s">
        <v>86</v>
      </c>
      <c r="C41" s="17"/>
      <c r="D41" s="15">
        <v>30000</v>
      </c>
      <c r="E41" s="40"/>
      <c r="F41" s="221">
        <v>32000</v>
      </c>
    </row>
    <row r="42" spans="1:6">
      <c r="B42" s="11" t="s">
        <v>85</v>
      </c>
      <c r="C42" s="23"/>
      <c r="D42" s="15"/>
      <c r="E42" s="40"/>
      <c r="F42" s="221">
        <v>500</v>
      </c>
    </row>
    <row r="43" spans="1:6">
      <c r="B43" s="11" t="s">
        <v>275</v>
      </c>
      <c r="C43" s="23"/>
      <c r="D43" s="15">
        <v>1750</v>
      </c>
      <c r="E43" s="40"/>
      <c r="F43" s="221">
        <v>1000</v>
      </c>
    </row>
    <row r="44" spans="1:6">
      <c r="B44" s="11" t="s">
        <v>84</v>
      </c>
      <c r="C44" s="23"/>
      <c r="D44" s="15">
        <v>7500</v>
      </c>
      <c r="E44" s="40"/>
      <c r="F44" s="221">
        <v>5000</v>
      </c>
    </row>
    <row r="45" spans="1:6">
      <c r="B45" s="11" t="s">
        <v>83</v>
      </c>
      <c r="C45" s="20"/>
      <c r="D45" s="15">
        <f>750*1.03</f>
        <v>772.5</v>
      </c>
      <c r="E45" s="40"/>
      <c r="F45" s="221">
        <v>780</v>
      </c>
    </row>
    <row r="46" spans="1:6">
      <c r="B46" s="11" t="s">
        <v>82</v>
      </c>
      <c r="C46" s="20"/>
      <c r="D46" s="15">
        <v>3200</v>
      </c>
      <c r="E46" s="40"/>
      <c r="F46" s="221">
        <v>2000</v>
      </c>
    </row>
    <row r="47" spans="1:6">
      <c r="B47" s="11" t="s">
        <v>81</v>
      </c>
      <c r="C47" s="20"/>
      <c r="D47" s="15">
        <v>4000</v>
      </c>
      <c r="E47" s="40"/>
      <c r="F47" s="221">
        <v>4000</v>
      </c>
    </row>
    <row r="48" spans="1:6">
      <c r="B48" s="11" t="s">
        <v>80</v>
      </c>
      <c r="C48" s="20"/>
      <c r="D48" s="15">
        <v>250</v>
      </c>
      <c r="E48" s="40"/>
      <c r="F48" s="221">
        <v>600</v>
      </c>
    </row>
    <row r="49" spans="1:6">
      <c r="A49" s="78"/>
      <c r="B49" s="18" t="s">
        <v>14</v>
      </c>
      <c r="C49" s="17"/>
      <c r="D49" s="48">
        <f>SUM(D37:D48)</f>
        <v>105472.5</v>
      </c>
      <c r="E49" s="40"/>
      <c r="F49" s="225">
        <f>SUM(F37:F48)</f>
        <v>104380</v>
      </c>
    </row>
    <row r="50" spans="1:6">
      <c r="A50" s="78"/>
      <c r="B50" s="18"/>
      <c r="C50" s="71"/>
      <c r="D50" s="15"/>
      <c r="E50" s="40"/>
      <c r="F50" s="221"/>
    </row>
    <row r="51" spans="1:6" ht="13" thickBot="1">
      <c r="A51" s="78"/>
      <c r="B51" s="18" t="s">
        <v>13</v>
      </c>
      <c r="C51" s="71"/>
      <c r="D51" s="16">
        <f>D34-D49</f>
        <v>18527.5</v>
      </c>
      <c r="E51" s="40"/>
      <c r="F51" s="223">
        <f>F34-F49</f>
        <v>5120</v>
      </c>
    </row>
    <row r="52" spans="1:6" ht="13" thickTop="1">
      <c r="A52" s="78"/>
      <c r="D52" s="15"/>
      <c r="E52" s="40"/>
      <c r="F52" s="221"/>
    </row>
    <row r="53" spans="1:6">
      <c r="A53" s="78">
        <v>1300</v>
      </c>
      <c r="B53" s="31" t="s">
        <v>79</v>
      </c>
      <c r="C53" s="69"/>
      <c r="D53" s="76"/>
      <c r="E53" s="76"/>
      <c r="F53" s="244"/>
    </row>
    <row r="54" spans="1:6">
      <c r="A54" s="78"/>
      <c r="B54" s="18" t="s">
        <v>78</v>
      </c>
      <c r="C54" s="71"/>
      <c r="D54" s="15"/>
      <c r="F54" s="221"/>
    </row>
    <row r="55" spans="1:6" s="74" customFormat="1">
      <c r="A55" s="68"/>
      <c r="B55" s="74" t="s">
        <v>72</v>
      </c>
      <c r="C55" s="81"/>
      <c r="D55" s="49">
        <v>0</v>
      </c>
      <c r="E55" s="40"/>
      <c r="F55" s="247">
        <v>0</v>
      </c>
    </row>
    <row r="56" spans="1:6">
      <c r="B56" s="11" t="s">
        <v>73</v>
      </c>
      <c r="C56" s="23">
        <v>3</v>
      </c>
      <c r="D56" s="15">
        <v>30000</v>
      </c>
      <c r="E56" s="40"/>
      <c r="F56" s="221">
        <v>30000</v>
      </c>
    </row>
    <row r="57" spans="1:6">
      <c r="A57" s="78"/>
      <c r="B57" s="18" t="s">
        <v>71</v>
      </c>
      <c r="C57" s="71"/>
      <c r="D57" s="48">
        <f>D55+D56</f>
        <v>30000</v>
      </c>
      <c r="E57" s="40"/>
      <c r="F57" s="225">
        <f>F55+F56</f>
        <v>30000</v>
      </c>
    </row>
    <row r="58" spans="1:6">
      <c r="A58" s="78"/>
      <c r="B58" s="18"/>
      <c r="C58" s="71"/>
      <c r="D58" s="15"/>
      <c r="E58" s="40"/>
      <c r="F58" s="221"/>
    </row>
    <row r="59" spans="1:6">
      <c r="A59" s="78"/>
      <c r="B59" s="18" t="s">
        <v>23</v>
      </c>
      <c r="C59" s="71"/>
      <c r="D59" s="15"/>
      <c r="E59" s="40"/>
      <c r="F59" s="221"/>
    </row>
    <row r="60" spans="1:6">
      <c r="B60" s="11" t="s">
        <v>70</v>
      </c>
      <c r="C60" s="23"/>
      <c r="D60" s="15">
        <v>6500</v>
      </c>
      <c r="E60" s="40"/>
      <c r="F60" s="221">
        <v>8000</v>
      </c>
    </row>
    <row r="61" spans="1:6">
      <c r="B61" s="11" t="s">
        <v>274</v>
      </c>
      <c r="C61" s="23"/>
      <c r="D61" s="15">
        <v>1000</v>
      </c>
      <c r="E61" s="40"/>
      <c r="F61" s="221">
        <v>1000</v>
      </c>
    </row>
    <row r="62" spans="1:6">
      <c r="B62" s="11" t="s">
        <v>69</v>
      </c>
      <c r="C62" s="23"/>
      <c r="D62" s="15">
        <v>4000</v>
      </c>
      <c r="E62" s="40"/>
      <c r="F62" s="221">
        <v>3500</v>
      </c>
    </row>
    <row r="63" spans="1:6">
      <c r="B63" s="74" t="s">
        <v>68</v>
      </c>
      <c r="C63" s="75"/>
      <c r="D63" s="49">
        <v>4000</v>
      </c>
      <c r="E63" s="40"/>
      <c r="F63" s="221">
        <v>3000</v>
      </c>
    </row>
    <row r="64" spans="1:6">
      <c r="B64" s="74" t="s">
        <v>67</v>
      </c>
      <c r="C64" s="75"/>
      <c r="D64" s="49">
        <v>0</v>
      </c>
      <c r="E64" s="40"/>
      <c r="F64" s="221">
        <v>0</v>
      </c>
    </row>
    <row r="65" spans="1:6">
      <c r="B65" s="74" t="s">
        <v>66</v>
      </c>
      <c r="C65" s="75"/>
      <c r="D65" s="49">
        <v>0</v>
      </c>
      <c r="E65" s="40"/>
      <c r="F65" s="221">
        <v>0</v>
      </c>
    </row>
    <row r="66" spans="1:6">
      <c r="B66" s="74" t="s">
        <v>77</v>
      </c>
      <c r="C66" s="75"/>
      <c r="D66" s="49">
        <v>250</v>
      </c>
      <c r="E66" s="40"/>
      <c r="F66" s="221">
        <v>800</v>
      </c>
    </row>
    <row r="67" spans="1:6">
      <c r="B67" s="74" t="s">
        <v>76</v>
      </c>
      <c r="C67" s="75"/>
      <c r="D67" s="15">
        <v>300</v>
      </c>
      <c r="E67" s="40"/>
      <c r="F67" s="221">
        <v>200</v>
      </c>
    </row>
    <row r="68" spans="1:6">
      <c r="B68" s="11" t="s">
        <v>64</v>
      </c>
      <c r="C68" s="23"/>
      <c r="D68" s="15">
        <v>750</v>
      </c>
      <c r="E68" s="40"/>
      <c r="F68" s="221">
        <v>500</v>
      </c>
    </row>
    <row r="69" spans="1:6">
      <c r="A69" s="78"/>
      <c r="B69" s="18" t="s">
        <v>14</v>
      </c>
      <c r="C69" s="17"/>
      <c r="D69" s="48">
        <f>SUM(D60:D68)</f>
        <v>16800</v>
      </c>
      <c r="E69" s="40"/>
      <c r="F69" s="225">
        <f>SUM(F60:F68)</f>
        <v>17000</v>
      </c>
    </row>
    <row r="70" spans="1:6">
      <c r="A70" s="78"/>
      <c r="B70" s="18"/>
      <c r="C70" s="71"/>
      <c r="D70" s="15"/>
      <c r="E70" s="40"/>
      <c r="F70" s="221"/>
    </row>
    <row r="71" spans="1:6" ht="13" thickBot="1">
      <c r="A71" s="78"/>
      <c r="B71" s="18" t="s">
        <v>60</v>
      </c>
      <c r="C71" s="14"/>
      <c r="D71" s="16">
        <f>D57-D69</f>
        <v>13200</v>
      </c>
      <c r="E71" s="40"/>
      <c r="F71" s="223">
        <f>F57-F69</f>
        <v>13000</v>
      </c>
    </row>
    <row r="72" spans="1:6" ht="13" thickTop="1">
      <c r="A72" s="78"/>
      <c r="B72" s="80"/>
      <c r="C72" s="79"/>
      <c r="D72" s="15"/>
      <c r="F72" s="221"/>
    </row>
    <row r="73" spans="1:6">
      <c r="B73" s="80"/>
      <c r="C73" s="79"/>
      <c r="D73" s="15"/>
      <c r="F73" s="221"/>
    </row>
    <row r="74" spans="1:6">
      <c r="A74" s="78">
        <v>1600</v>
      </c>
      <c r="B74" s="31" t="s">
        <v>75</v>
      </c>
      <c r="C74" s="77"/>
      <c r="D74" s="76"/>
      <c r="E74" s="76"/>
      <c r="F74" s="244"/>
    </row>
    <row r="75" spans="1:6">
      <c r="B75" s="18" t="s">
        <v>74</v>
      </c>
      <c r="D75" s="15"/>
      <c r="F75" s="221"/>
    </row>
    <row r="76" spans="1:6" s="74" customFormat="1">
      <c r="A76" s="68"/>
      <c r="B76" s="11" t="s">
        <v>73</v>
      </c>
      <c r="C76" s="13"/>
      <c r="D76" s="15">
        <v>55000</v>
      </c>
      <c r="E76" s="40"/>
      <c r="F76" s="221">
        <v>45000</v>
      </c>
    </row>
    <row r="77" spans="1:6">
      <c r="B77" s="74" t="s">
        <v>72</v>
      </c>
      <c r="C77" s="73"/>
      <c r="D77" s="49">
        <v>0</v>
      </c>
      <c r="E77" s="40"/>
      <c r="F77" s="221">
        <v>0</v>
      </c>
    </row>
    <row r="78" spans="1:6">
      <c r="B78" s="18" t="s">
        <v>71</v>
      </c>
      <c r="D78" s="48">
        <f>D76+D77</f>
        <v>55000</v>
      </c>
      <c r="E78" s="40"/>
      <c r="F78" s="225">
        <f>F76+F77</f>
        <v>45000</v>
      </c>
    </row>
    <row r="79" spans="1:6">
      <c r="B79" s="18"/>
      <c r="D79" s="15"/>
      <c r="E79" s="40"/>
      <c r="F79" s="221"/>
    </row>
    <row r="80" spans="1:6">
      <c r="B80" s="18" t="s">
        <v>23</v>
      </c>
      <c r="D80" s="15"/>
      <c r="E80" s="40"/>
      <c r="F80" s="221"/>
    </row>
    <row r="81" spans="1:6">
      <c r="B81" s="11" t="s">
        <v>70</v>
      </c>
      <c r="D81" s="15">
        <v>11500</v>
      </c>
      <c r="E81" s="40"/>
      <c r="F81" s="221">
        <v>13000</v>
      </c>
    </row>
    <row r="82" spans="1:6">
      <c r="B82" s="11" t="s">
        <v>274</v>
      </c>
      <c r="D82" s="15">
        <v>1000</v>
      </c>
      <c r="E82" s="40"/>
      <c r="F82" s="221">
        <v>1500</v>
      </c>
    </row>
    <row r="83" spans="1:6">
      <c r="B83" s="11" t="s">
        <v>69</v>
      </c>
      <c r="D83" s="15">
        <v>9000</v>
      </c>
      <c r="E83" s="40"/>
      <c r="F83" s="221">
        <v>10000</v>
      </c>
    </row>
    <row r="84" spans="1:6">
      <c r="B84" s="11" t="s">
        <v>68</v>
      </c>
      <c r="D84" s="15">
        <v>4000</v>
      </c>
      <c r="E84" s="40"/>
      <c r="F84" s="221">
        <v>5000</v>
      </c>
    </row>
    <row r="85" spans="1:6">
      <c r="B85" s="74" t="s">
        <v>67</v>
      </c>
      <c r="C85" s="75"/>
      <c r="D85" s="49">
        <v>0</v>
      </c>
      <c r="E85" s="40"/>
      <c r="F85" s="221">
        <v>0</v>
      </c>
    </row>
    <row r="86" spans="1:6">
      <c r="B86" s="74" t="s">
        <v>66</v>
      </c>
      <c r="C86" s="75"/>
      <c r="D86" s="49">
        <v>0</v>
      </c>
      <c r="E86" s="40"/>
      <c r="F86" s="221">
        <v>0</v>
      </c>
    </row>
    <row r="87" spans="1:6">
      <c r="B87" s="74" t="s">
        <v>65</v>
      </c>
      <c r="C87" s="73"/>
      <c r="D87" s="49">
        <v>8500</v>
      </c>
      <c r="E87" s="40"/>
      <c r="F87" s="221">
        <v>7500</v>
      </c>
    </row>
    <row r="88" spans="1:6">
      <c r="B88" s="74" t="s">
        <v>64</v>
      </c>
      <c r="C88" s="73"/>
      <c r="D88" s="49">
        <v>500</v>
      </c>
      <c r="E88" s="40"/>
      <c r="F88" s="221">
        <v>500</v>
      </c>
    </row>
    <row r="89" spans="1:6">
      <c r="B89" s="11" t="s">
        <v>63</v>
      </c>
      <c r="D89" s="15">
        <v>1500</v>
      </c>
      <c r="E89" s="40"/>
      <c r="F89" s="221">
        <v>2500</v>
      </c>
    </row>
    <row r="90" spans="1:6">
      <c r="B90" s="11" t="s">
        <v>62</v>
      </c>
      <c r="D90" s="15">
        <v>500</v>
      </c>
      <c r="E90" s="40"/>
      <c r="F90" s="221">
        <v>500</v>
      </c>
    </row>
    <row r="91" spans="1:6">
      <c r="B91" s="11" t="s">
        <v>61</v>
      </c>
      <c r="D91" s="15">
        <v>500</v>
      </c>
      <c r="E91" s="40"/>
      <c r="F91" s="221">
        <v>500</v>
      </c>
    </row>
    <row r="92" spans="1:6">
      <c r="B92" s="18" t="s">
        <v>14</v>
      </c>
      <c r="D92" s="48">
        <f>SUM(D81:D91)</f>
        <v>37000</v>
      </c>
      <c r="E92" s="40"/>
      <c r="F92" s="225">
        <f>SUM(F81:F91)</f>
        <v>41000</v>
      </c>
    </row>
    <row r="93" spans="1:6">
      <c r="B93" s="18"/>
      <c r="D93" s="15"/>
      <c r="E93" s="40"/>
      <c r="F93" s="221"/>
    </row>
    <row r="94" spans="1:6" ht="13" thickBot="1">
      <c r="B94" s="18" t="s">
        <v>60</v>
      </c>
      <c r="D94" s="16">
        <f>D78-D92</f>
        <v>18000</v>
      </c>
      <c r="E94" s="40"/>
      <c r="F94" s="223">
        <f>F78-F92</f>
        <v>4000</v>
      </c>
    </row>
    <row r="95" spans="1:6" ht="13" thickTop="1">
      <c r="B95" s="18"/>
      <c r="D95" s="45"/>
      <c r="F95" s="221"/>
    </row>
    <row r="96" spans="1:6">
      <c r="A96" s="146">
        <v>1700</v>
      </c>
      <c r="B96" s="145" t="s">
        <v>180</v>
      </c>
      <c r="C96" s="144"/>
      <c r="D96" s="143"/>
      <c r="E96" s="143"/>
      <c r="F96" s="252"/>
    </row>
    <row r="97" spans="1:6">
      <c r="A97" s="142"/>
      <c r="B97" s="141" t="s">
        <v>179</v>
      </c>
      <c r="C97" s="140"/>
      <c r="D97" s="129">
        <f>1000*1.03</f>
        <v>1030</v>
      </c>
      <c r="F97" s="221">
        <v>1030</v>
      </c>
    </row>
    <row r="98" spans="1:6">
      <c r="A98" s="142"/>
      <c r="B98" s="11" t="s">
        <v>305</v>
      </c>
      <c r="C98" s="140"/>
      <c r="D98" s="129">
        <v>2500</v>
      </c>
      <c r="F98" s="221">
        <v>1000</v>
      </c>
    </row>
    <row r="99" spans="1:6">
      <c r="A99" s="142"/>
      <c r="B99" s="141" t="s">
        <v>178</v>
      </c>
      <c r="C99" s="140"/>
      <c r="D99" s="139">
        <v>12500</v>
      </c>
      <c r="E99" s="40"/>
      <c r="F99" s="255">
        <v>8000</v>
      </c>
    </row>
    <row r="100" spans="1:6" ht="13" thickBot="1">
      <c r="A100" s="118"/>
      <c r="B100" s="131" t="s">
        <v>97</v>
      </c>
      <c r="C100" s="118"/>
      <c r="D100" s="128">
        <f>SUM(D96:D99)</f>
        <v>16030</v>
      </c>
      <c r="E100" s="40"/>
      <c r="F100" s="253">
        <f>SUM(F96:F99)</f>
        <v>10030</v>
      </c>
    </row>
    <row r="101" spans="1:6" ht="13" thickTop="1">
      <c r="B101" s="18"/>
      <c r="C101" s="71"/>
      <c r="D101" s="15"/>
      <c r="E101" s="40"/>
      <c r="F101" s="221"/>
    </row>
    <row r="102" spans="1:6">
      <c r="B102" s="18" t="s">
        <v>59</v>
      </c>
      <c r="C102" s="17"/>
      <c r="D102" s="32">
        <f>D9+D34+D57+D78</f>
        <v>219000</v>
      </c>
      <c r="E102" s="40"/>
      <c r="F102" s="251">
        <f>F9+F34+F57+F78</f>
        <v>191500</v>
      </c>
    </row>
    <row r="103" spans="1:6">
      <c r="B103" s="18" t="s">
        <v>58</v>
      </c>
      <c r="C103" s="17"/>
      <c r="D103" s="32">
        <f>D25+D49+D69+D100+D92</f>
        <v>218340</v>
      </c>
      <c r="E103" s="40"/>
      <c r="F103" s="251">
        <f>F25+F49+F69+F100+F92</f>
        <v>211160</v>
      </c>
    </row>
    <row r="104" spans="1:6" ht="13" thickBot="1">
      <c r="B104" s="24" t="s">
        <v>294</v>
      </c>
      <c r="C104" s="14"/>
      <c r="D104" s="70">
        <f>D102-D103</f>
        <v>660</v>
      </c>
      <c r="E104" s="40"/>
      <c r="F104" s="229">
        <f t="shared" ref="F104" si="1">F102-F103</f>
        <v>-19660</v>
      </c>
    </row>
    <row r="105" spans="1:6" ht="13" thickTop="1">
      <c r="E105" s="40"/>
      <c r="F105" s="221"/>
    </row>
    <row r="106" spans="1:6">
      <c r="B106" s="11" t="s">
        <v>340</v>
      </c>
      <c r="E106" s="40"/>
      <c r="F106" s="221"/>
    </row>
    <row r="107" spans="1:6">
      <c r="B107" s="11" t="s">
        <v>341</v>
      </c>
      <c r="F107" s="221"/>
    </row>
    <row r="108" spans="1:6">
      <c r="B108" s="11" t="s">
        <v>342</v>
      </c>
      <c r="F108" s="221"/>
    </row>
    <row r="109" spans="1:6">
      <c r="B109" s="32"/>
      <c r="F109" s="221"/>
    </row>
    <row r="110" spans="1:6">
      <c r="B110" s="32"/>
    </row>
    <row r="111" spans="1:6">
      <c r="B111" s="32"/>
    </row>
    <row r="112" spans="1:6">
      <c r="B112" s="32"/>
    </row>
    <row r="113" spans="2:2">
      <c r="B113" s="32"/>
    </row>
    <row r="114" spans="2:2">
      <c r="B114" s="32"/>
    </row>
    <row r="115" spans="2:2">
      <c r="B115" s="32"/>
    </row>
    <row r="116" spans="2:2">
      <c r="B116" s="32"/>
    </row>
    <row r="117" spans="2:2">
      <c r="B117" s="32"/>
    </row>
    <row r="118" spans="2:2">
      <c r="B118" s="32"/>
    </row>
    <row r="119" spans="2:2">
      <c r="B119" s="15"/>
    </row>
    <row r="120" spans="2:2">
      <c r="B120" s="15"/>
    </row>
    <row r="121" spans="2:2">
      <c r="B121" s="15"/>
    </row>
    <row r="122" spans="2:2">
      <c r="B122" s="15"/>
    </row>
    <row r="123" spans="2:2">
      <c r="B123" s="15"/>
    </row>
    <row r="124" spans="2:2">
      <c r="B124" s="15"/>
    </row>
    <row r="125" spans="2:2">
      <c r="B125" s="15"/>
    </row>
    <row r="126" spans="2:2">
      <c r="B126" s="15"/>
    </row>
    <row r="127" spans="2:2">
      <c r="B127" s="15"/>
    </row>
  </sheetData>
  <pageMargins left="0.75" right="0.17" top="0.5" bottom="0.18" header="0.5" footer="0.17"/>
  <pageSetup scale="56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55"/>
  <sheetViews>
    <sheetView zoomScale="150" zoomScaleNormal="150" zoomScalePageLayoutView="150" workbookViewId="0">
      <selection activeCell="D33" sqref="D33"/>
    </sheetView>
  </sheetViews>
  <sheetFormatPr baseColWidth="10" defaultColWidth="8.83203125" defaultRowHeight="12" x14ac:dyDescent="0"/>
  <cols>
    <col min="1" max="1" width="5.1640625" style="39" bestFit="1" customWidth="1"/>
    <col min="2" max="2" width="24" style="39" bestFit="1" customWidth="1"/>
    <col min="3" max="3" width="6.6640625" style="95" customWidth="1"/>
    <col min="4" max="4" width="12.5" style="39" customWidth="1"/>
    <col min="5" max="5" width="3.83203125" style="39" customWidth="1"/>
    <col min="6" max="6" width="11.33203125" style="39" bestFit="1" customWidth="1"/>
    <col min="7" max="16384" width="8.83203125" style="39"/>
  </cols>
  <sheetData>
    <row r="2" spans="1:6">
      <c r="D2" s="65" t="s">
        <v>28</v>
      </c>
      <c r="F2" s="202" t="s">
        <v>28</v>
      </c>
    </row>
    <row r="3" spans="1:6">
      <c r="A3" s="41"/>
      <c r="B3" s="66" t="s">
        <v>19</v>
      </c>
      <c r="D3" s="65" t="s">
        <v>271</v>
      </c>
      <c r="F3" s="202" t="s">
        <v>306</v>
      </c>
    </row>
    <row r="4" spans="1:6" s="62" customFormat="1">
      <c r="A4" s="64"/>
      <c r="B4" s="64"/>
      <c r="C4" s="68"/>
    </row>
    <row r="5" spans="1:6">
      <c r="C5" s="106" t="s">
        <v>27</v>
      </c>
    </row>
    <row r="6" spans="1:6">
      <c r="B6" s="43" t="s">
        <v>26</v>
      </c>
      <c r="C6" s="108"/>
      <c r="D6" s="42"/>
      <c r="E6" s="42"/>
      <c r="F6" s="42"/>
    </row>
    <row r="7" spans="1:6">
      <c r="A7" s="41">
        <v>2200</v>
      </c>
      <c r="B7" s="39" t="s">
        <v>103</v>
      </c>
      <c r="C7" s="12"/>
      <c r="D7" s="15">
        <v>500</v>
      </c>
      <c r="F7" s="221">
        <f>Appendix!E10</f>
        <v>4000</v>
      </c>
    </row>
    <row r="8" spans="1:6">
      <c r="A8" s="41">
        <v>2300</v>
      </c>
      <c r="B8" s="39" t="s">
        <v>101</v>
      </c>
      <c r="C8" s="19"/>
      <c r="D8" s="49">
        <v>5000</v>
      </c>
      <c r="F8" s="221">
        <f>Appendix!E37</f>
        <v>9500</v>
      </c>
    </row>
    <row r="9" spans="1:6">
      <c r="A9" s="41">
        <v>2500</v>
      </c>
      <c r="B9" s="39" t="s">
        <v>99</v>
      </c>
      <c r="C9" s="19">
        <v>1</v>
      </c>
      <c r="D9" s="15">
        <v>1500</v>
      </c>
      <c r="E9" s="40"/>
      <c r="F9" s="221">
        <v>2000</v>
      </c>
    </row>
    <row r="10" spans="1:6">
      <c r="A10" s="41">
        <v>2000</v>
      </c>
      <c r="B10" s="39" t="s">
        <v>115</v>
      </c>
      <c r="C10" s="19"/>
      <c r="D10" s="15">
        <v>1250</v>
      </c>
      <c r="E10" s="40"/>
      <c r="F10" s="221">
        <v>1500</v>
      </c>
    </row>
    <row r="11" spans="1:6">
      <c r="B11" s="41" t="s">
        <v>24</v>
      </c>
      <c r="C11" s="12"/>
      <c r="D11" s="48">
        <f>SUM(D7:D10)</f>
        <v>8250</v>
      </c>
      <c r="E11" s="40"/>
      <c r="F11" s="225">
        <f t="shared" ref="F11" si="0">SUM(F7:F10)</f>
        <v>17000</v>
      </c>
    </row>
    <row r="12" spans="1:6">
      <c r="D12" s="15"/>
      <c r="F12" s="221"/>
    </row>
    <row r="13" spans="1:6">
      <c r="B13" s="43" t="s">
        <v>23</v>
      </c>
      <c r="C13" s="108"/>
      <c r="D13" s="76"/>
      <c r="E13" s="76"/>
      <c r="F13" s="244"/>
    </row>
    <row r="14" spans="1:6">
      <c r="A14" s="41">
        <v>2000</v>
      </c>
      <c r="B14" s="41" t="s">
        <v>21</v>
      </c>
      <c r="D14" s="15"/>
      <c r="F14" s="221"/>
    </row>
    <row r="15" spans="1:6" ht="14">
      <c r="A15" s="41"/>
      <c r="B15" s="39" t="s">
        <v>114</v>
      </c>
      <c r="C15" s="15"/>
      <c r="D15" s="15">
        <v>8200</v>
      </c>
      <c r="F15" s="245">
        <v>5500</v>
      </c>
    </row>
    <row r="16" spans="1:6">
      <c r="A16" s="41"/>
      <c r="B16" s="39" t="s">
        <v>113</v>
      </c>
      <c r="C16" s="15"/>
      <c r="D16" s="15">
        <v>250</v>
      </c>
      <c r="F16" s="221">
        <v>250</v>
      </c>
    </row>
    <row r="17" spans="1:6">
      <c r="A17" s="41"/>
      <c r="B17" s="39" t="s">
        <v>112</v>
      </c>
      <c r="C17" s="15"/>
      <c r="D17" s="15">
        <v>0</v>
      </c>
      <c r="F17" s="221">
        <v>0</v>
      </c>
    </row>
    <row r="18" spans="1:6">
      <c r="A18" s="41"/>
      <c r="B18" s="39" t="s">
        <v>111</v>
      </c>
      <c r="C18" s="15"/>
      <c r="D18" s="15">
        <v>750</v>
      </c>
      <c r="F18" s="221">
        <v>750</v>
      </c>
    </row>
    <row r="19" spans="1:6">
      <c r="A19" s="41"/>
      <c r="B19" s="41" t="s">
        <v>110</v>
      </c>
      <c r="C19" s="36"/>
      <c r="D19" s="48">
        <f>SUM(D15:D18)</f>
        <v>9200</v>
      </c>
      <c r="E19" s="40"/>
      <c r="F19" s="225">
        <f>SUM(F15:F18)</f>
        <v>6500</v>
      </c>
    </row>
    <row r="20" spans="1:6">
      <c r="A20" s="41"/>
      <c r="B20" s="41"/>
      <c r="D20" s="15"/>
      <c r="F20" s="221"/>
    </row>
    <row r="21" spans="1:6">
      <c r="A21" s="41">
        <v>2100</v>
      </c>
      <c r="B21" s="41" t="s">
        <v>109</v>
      </c>
      <c r="D21" s="15"/>
      <c r="F21" s="221"/>
    </row>
    <row r="22" spans="1:6">
      <c r="B22" s="39" t="s">
        <v>108</v>
      </c>
      <c r="C22" s="15"/>
      <c r="D22" s="15">
        <v>1000</v>
      </c>
      <c r="F22" s="221">
        <v>1000</v>
      </c>
    </row>
    <row r="23" spans="1:6">
      <c r="A23" s="41"/>
      <c r="B23" s="39" t="s">
        <v>107</v>
      </c>
      <c r="C23" s="15"/>
      <c r="D23" s="15">
        <v>1500</v>
      </c>
      <c r="F23" s="221">
        <v>2000</v>
      </c>
    </row>
    <row r="24" spans="1:6">
      <c r="B24" s="39" t="s">
        <v>106</v>
      </c>
      <c r="C24" s="15"/>
      <c r="D24" s="15">
        <f>4000*1.03</f>
        <v>4120</v>
      </c>
      <c r="F24" s="221">
        <v>4500</v>
      </c>
    </row>
    <row r="25" spans="1:6">
      <c r="B25" s="39" t="s">
        <v>105</v>
      </c>
      <c r="C25" s="15"/>
      <c r="D25" s="15">
        <v>250</v>
      </c>
      <c r="F25" s="221">
        <v>250</v>
      </c>
    </row>
    <row r="26" spans="1:6">
      <c r="B26" s="39" t="s">
        <v>282</v>
      </c>
      <c r="C26" s="15">
        <v>2</v>
      </c>
      <c r="D26" s="15">
        <v>2800</v>
      </c>
      <c r="F26" s="221">
        <v>2800</v>
      </c>
    </row>
    <row r="27" spans="1:6">
      <c r="B27" s="39" t="s">
        <v>276</v>
      </c>
      <c r="C27" s="15"/>
      <c r="D27" s="15">
        <f>3000*1.03</f>
        <v>3090</v>
      </c>
      <c r="F27" s="221">
        <v>3090</v>
      </c>
    </row>
    <row r="28" spans="1:6">
      <c r="B28" s="221" t="s">
        <v>160</v>
      </c>
      <c r="C28" s="221">
        <v>3</v>
      </c>
      <c r="D28" s="221">
        <v>412</v>
      </c>
      <c r="E28" s="221"/>
      <c r="F28" s="221">
        <v>412</v>
      </c>
    </row>
    <row r="29" spans="1:6">
      <c r="B29" s="41" t="s">
        <v>104</v>
      </c>
      <c r="C29" s="36"/>
      <c r="D29" s="48">
        <f>SUM(D22:D28)</f>
        <v>13172</v>
      </c>
      <c r="E29" s="40"/>
      <c r="F29" s="225">
        <f>SUM(F22:F28)</f>
        <v>14052</v>
      </c>
    </row>
    <row r="30" spans="1:6">
      <c r="D30" s="15"/>
      <c r="E30" s="40"/>
      <c r="F30" s="221"/>
    </row>
    <row r="31" spans="1:6">
      <c r="A31" s="41">
        <v>2200</v>
      </c>
      <c r="B31" s="41" t="s">
        <v>103</v>
      </c>
      <c r="D31" s="15"/>
      <c r="E31" s="40"/>
      <c r="F31" s="221"/>
    </row>
    <row r="32" spans="1:6">
      <c r="A32" s="41"/>
      <c r="B32" s="39" t="s">
        <v>102</v>
      </c>
      <c r="C32" s="106"/>
      <c r="D32" s="105">
        <f>Appendix!C28</f>
        <v>-11563</v>
      </c>
      <c r="E32" s="40"/>
      <c r="F32" s="222">
        <f>Appendix!E26</f>
        <v>13080</v>
      </c>
    </row>
    <row r="33" spans="1:6">
      <c r="A33" s="41"/>
      <c r="D33" s="15"/>
      <c r="E33" s="40"/>
      <c r="F33" s="221"/>
    </row>
    <row r="34" spans="1:6">
      <c r="A34" s="64">
        <v>2300</v>
      </c>
      <c r="B34" s="64" t="s">
        <v>101</v>
      </c>
      <c r="C34" s="68"/>
      <c r="D34" s="15"/>
      <c r="E34" s="40"/>
      <c r="F34" s="221"/>
    </row>
    <row r="35" spans="1:6">
      <c r="A35" s="64"/>
      <c r="B35" s="62" t="s">
        <v>100</v>
      </c>
      <c r="C35" s="78"/>
      <c r="D35" s="107">
        <f>Appendix!C48+Appendix!C52</f>
        <v>29427.65</v>
      </c>
      <c r="E35" s="40"/>
      <c r="F35" s="269">
        <f>Appendix!E48+Appendix!E52</f>
        <v>27401</v>
      </c>
    </row>
    <row r="36" spans="1:6">
      <c r="A36" s="41"/>
      <c r="D36" s="15"/>
      <c r="E36" s="40"/>
      <c r="F36" s="221"/>
    </row>
    <row r="37" spans="1:6">
      <c r="A37" s="41">
        <v>2500</v>
      </c>
      <c r="B37" s="41" t="s">
        <v>99</v>
      </c>
      <c r="D37" s="15"/>
      <c r="E37" s="40"/>
      <c r="F37" s="221"/>
    </row>
    <row r="38" spans="1:6">
      <c r="B38" s="39" t="s">
        <v>98</v>
      </c>
      <c r="C38" s="106"/>
      <c r="D38" s="105">
        <v>1997</v>
      </c>
      <c r="E38" s="40"/>
      <c r="F38" s="222">
        <v>1997</v>
      </c>
    </row>
    <row r="39" spans="1:6">
      <c r="D39" s="15"/>
      <c r="E39" s="40"/>
      <c r="F39" s="221"/>
    </row>
    <row r="40" spans="1:6">
      <c r="B40" s="41" t="s">
        <v>97</v>
      </c>
      <c r="C40" s="36"/>
      <c r="D40" s="104">
        <f t="shared" ref="D40" si="1">D19+D29+D32+D35+D38</f>
        <v>42233.65</v>
      </c>
      <c r="E40" s="40"/>
      <c r="F40" s="257">
        <f>F19+F29+F32+F35+F38</f>
        <v>63030</v>
      </c>
    </row>
    <row r="41" spans="1:6">
      <c r="B41" s="96"/>
      <c r="D41" s="15"/>
      <c r="E41" s="40"/>
      <c r="F41" s="221"/>
    </row>
    <row r="42" spans="1:6" ht="13" thickBot="1">
      <c r="B42" s="41" t="s">
        <v>295</v>
      </c>
      <c r="C42" s="103"/>
      <c r="D42" s="16">
        <f>D11-D40</f>
        <v>-33983.65</v>
      </c>
      <c r="E42" s="40"/>
      <c r="F42" s="223">
        <f>F11-F40</f>
        <v>-46030</v>
      </c>
    </row>
    <row r="43" spans="1:6" ht="13" thickTop="1">
      <c r="B43" s="96"/>
      <c r="D43" s="15"/>
      <c r="F43" s="221"/>
    </row>
    <row r="44" spans="1:6">
      <c r="B44" s="102"/>
      <c r="D44" s="15"/>
    </row>
    <row r="45" spans="1:6">
      <c r="B45" s="102"/>
      <c r="D45" s="15"/>
    </row>
    <row r="46" spans="1:6">
      <c r="B46" s="43" t="s">
        <v>27</v>
      </c>
      <c r="C46" s="101"/>
      <c r="D46" s="42"/>
    </row>
    <row r="47" spans="1:6" ht="17.25" customHeight="1">
      <c r="B47" s="100"/>
      <c r="C47" s="98"/>
      <c r="D47" s="98"/>
    </row>
    <row r="48" spans="1:6" ht="11.25" customHeight="1">
      <c r="B48" s="39" t="s">
        <v>288</v>
      </c>
      <c r="C48" s="98"/>
      <c r="D48" s="98"/>
    </row>
    <row r="49" spans="2:4">
      <c r="B49" s="193" t="s">
        <v>287</v>
      </c>
      <c r="C49" s="99"/>
      <c r="D49" s="98"/>
    </row>
    <row r="50" spans="2:4">
      <c r="B50" s="97"/>
    </row>
    <row r="51" spans="2:4">
      <c r="B51" s="97" t="s">
        <v>310</v>
      </c>
    </row>
    <row r="52" spans="2:4">
      <c r="B52" s="97"/>
    </row>
    <row r="53" spans="2:4">
      <c r="B53" s="97"/>
    </row>
    <row r="54" spans="2:4">
      <c r="B54" s="97"/>
    </row>
    <row r="55" spans="2:4">
      <c r="B55" s="96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2"/>
  <sheetViews>
    <sheetView workbookViewId="0">
      <selection activeCell="D24" sqref="D24"/>
    </sheetView>
  </sheetViews>
  <sheetFormatPr baseColWidth="10" defaultColWidth="8.83203125" defaultRowHeight="12" x14ac:dyDescent="0"/>
  <cols>
    <col min="1" max="1" width="5.1640625" style="39" bestFit="1" customWidth="1"/>
    <col min="2" max="2" width="37.5" style="39" bestFit="1" customWidth="1"/>
    <col min="3" max="3" width="6.1640625" style="95" bestFit="1" customWidth="1"/>
    <col min="4" max="4" width="15.6640625" style="39" customWidth="1"/>
    <col min="5" max="5" width="3.5" style="39" customWidth="1"/>
    <col min="6" max="16384" width="8.83203125" style="39"/>
  </cols>
  <sheetData>
    <row r="1" spans="1:6">
      <c r="D1" s="65" t="s">
        <v>28</v>
      </c>
      <c r="F1" s="202" t="s">
        <v>28</v>
      </c>
    </row>
    <row r="2" spans="1:6">
      <c r="A2" s="41"/>
      <c r="B2" s="66" t="s">
        <v>146</v>
      </c>
      <c r="D2" s="65" t="s">
        <v>271</v>
      </c>
      <c r="F2" s="202" t="s">
        <v>306</v>
      </c>
    </row>
    <row r="3" spans="1:6">
      <c r="B3" s="41"/>
      <c r="C3" s="106" t="s">
        <v>27</v>
      </c>
    </row>
    <row r="4" spans="1:6">
      <c r="B4" s="43" t="s">
        <v>23</v>
      </c>
      <c r="C4" s="108"/>
      <c r="D4" s="43"/>
      <c r="E4" s="43"/>
      <c r="F4" s="43"/>
    </row>
    <row r="5" spans="1:6">
      <c r="A5" s="41">
        <v>4000</v>
      </c>
      <c r="B5" s="41" t="s">
        <v>145</v>
      </c>
    </row>
    <row r="6" spans="1:6" ht="15" customHeight="1">
      <c r="A6" s="41"/>
      <c r="B6" s="62" t="s">
        <v>283</v>
      </c>
      <c r="C6" s="68">
        <v>1</v>
      </c>
      <c r="D6" s="49">
        <f>(3750*1.03)+(250*1.03)</f>
        <v>4120</v>
      </c>
      <c r="E6" s="194"/>
      <c r="F6" s="221">
        <v>4120</v>
      </c>
    </row>
    <row r="7" spans="1:6" ht="15" customHeight="1">
      <c r="A7" s="41"/>
      <c r="B7" s="62" t="s">
        <v>144</v>
      </c>
      <c r="C7" s="68"/>
      <c r="D7" s="49">
        <v>2000</v>
      </c>
      <c r="F7" s="221">
        <v>1000</v>
      </c>
    </row>
    <row r="8" spans="1:6" ht="15" customHeight="1">
      <c r="A8" s="41"/>
      <c r="B8" s="39" t="s">
        <v>143</v>
      </c>
      <c r="D8" s="15">
        <f>750*1.03</f>
        <v>772.5</v>
      </c>
      <c r="F8" s="221">
        <v>775</v>
      </c>
    </row>
    <row r="9" spans="1:6">
      <c r="A9" s="41"/>
      <c r="B9" s="39" t="s">
        <v>142</v>
      </c>
      <c r="D9" s="15">
        <f>500*1.03</f>
        <v>515</v>
      </c>
      <c r="E9" s="15"/>
      <c r="F9" s="221">
        <f t="shared" ref="F9" si="0">500*1.03</f>
        <v>515</v>
      </c>
    </row>
    <row r="10" spans="1:6">
      <c r="A10" s="41"/>
      <c r="B10" s="39" t="s">
        <v>141</v>
      </c>
      <c r="D10" s="15">
        <f>750*1.03</f>
        <v>772.5</v>
      </c>
      <c r="E10" s="15"/>
      <c r="F10" s="221">
        <v>775</v>
      </c>
    </row>
    <row r="11" spans="1:6">
      <c r="A11" s="41"/>
      <c r="B11" s="39" t="s">
        <v>140</v>
      </c>
      <c r="D11" s="15">
        <v>2318</v>
      </c>
      <c r="E11" s="15"/>
      <c r="F11" s="221">
        <v>2320</v>
      </c>
    </row>
    <row r="12" spans="1:6">
      <c r="A12" s="41"/>
      <c r="B12" s="39" t="s">
        <v>139</v>
      </c>
      <c r="D12" s="15">
        <v>1500</v>
      </c>
      <c r="F12" s="221">
        <v>1000</v>
      </c>
    </row>
    <row r="13" spans="1:6">
      <c r="A13" s="41"/>
      <c r="B13" s="39" t="s">
        <v>138</v>
      </c>
      <c r="D13" s="15">
        <v>150</v>
      </c>
      <c r="E13" s="40"/>
      <c r="F13" s="221">
        <v>150</v>
      </c>
    </row>
    <row r="14" spans="1:6">
      <c r="A14" s="41"/>
      <c r="B14" s="39" t="s">
        <v>137</v>
      </c>
      <c r="D14" s="15">
        <v>500</v>
      </c>
      <c r="E14" s="40"/>
      <c r="F14" s="221">
        <v>250</v>
      </c>
    </row>
    <row r="15" spans="1:6">
      <c r="A15" s="41"/>
      <c r="B15" s="41" t="s">
        <v>136</v>
      </c>
      <c r="C15" s="36"/>
      <c r="D15" s="48">
        <f>SUM(D6:D14)</f>
        <v>12648</v>
      </c>
      <c r="E15" s="40"/>
      <c r="F15" s="48">
        <f>SUM(F6:F14)</f>
        <v>10905</v>
      </c>
    </row>
    <row r="16" spans="1:6">
      <c r="A16" s="41"/>
      <c r="D16" s="15"/>
      <c r="E16" s="40"/>
    </row>
    <row r="17" spans="1:6">
      <c r="A17" s="41">
        <v>4100</v>
      </c>
      <c r="B17" s="43" t="s">
        <v>135</v>
      </c>
      <c r="C17" s="101"/>
      <c r="D17" s="28"/>
      <c r="E17" s="28"/>
      <c r="F17" s="28"/>
    </row>
    <row r="18" spans="1:6">
      <c r="A18" s="41"/>
      <c r="B18" s="39" t="s">
        <v>134</v>
      </c>
      <c r="C18" s="106"/>
      <c r="D18" s="105">
        <v>2000</v>
      </c>
      <c r="E18" s="40"/>
      <c r="F18" s="105">
        <v>2000</v>
      </c>
    </row>
    <row r="19" spans="1:6">
      <c r="A19" s="41"/>
      <c r="D19" s="15"/>
    </row>
    <row r="20" spans="1:6">
      <c r="A20" s="41">
        <v>4200</v>
      </c>
      <c r="B20" s="43" t="s">
        <v>133</v>
      </c>
      <c r="C20" s="101"/>
      <c r="D20" s="28"/>
      <c r="E20" s="28"/>
      <c r="F20" s="28"/>
    </row>
    <row r="21" spans="1:6">
      <c r="A21" s="41"/>
      <c r="B21" s="62" t="s">
        <v>132</v>
      </c>
      <c r="D21" s="15">
        <v>515</v>
      </c>
      <c r="E21" s="194"/>
      <c r="F21" s="15">
        <v>515</v>
      </c>
    </row>
    <row r="22" spans="1:6">
      <c r="A22" s="41"/>
      <c r="B22" s="62" t="s">
        <v>131</v>
      </c>
      <c r="D22" s="15">
        <v>1288</v>
      </c>
      <c r="E22" s="40"/>
      <c r="F22" s="15">
        <v>1290</v>
      </c>
    </row>
    <row r="23" spans="1:6">
      <c r="A23" s="41"/>
      <c r="B23" s="62" t="s">
        <v>130</v>
      </c>
      <c r="C23" s="115"/>
      <c r="D23" s="15">
        <v>1545</v>
      </c>
      <c r="E23" s="40"/>
      <c r="F23" s="15">
        <v>1550</v>
      </c>
    </row>
    <row r="24" spans="1:6">
      <c r="A24" s="41"/>
      <c r="B24" s="64" t="s">
        <v>129</v>
      </c>
      <c r="C24" s="117"/>
      <c r="D24" s="48">
        <f>SUM(D21:D23)</f>
        <v>3348</v>
      </c>
      <c r="E24" s="40"/>
      <c r="F24" s="48">
        <f>SUM(F21:F23)</f>
        <v>3355</v>
      </c>
    </row>
    <row r="25" spans="1:6">
      <c r="B25" s="41"/>
      <c r="C25" s="115"/>
      <c r="D25" s="15"/>
      <c r="E25" s="40"/>
      <c r="F25" s="15"/>
    </row>
    <row r="26" spans="1:6" ht="13" thickBot="1">
      <c r="B26" s="41" t="s">
        <v>128</v>
      </c>
      <c r="C26" s="116"/>
      <c r="D26" s="16">
        <f t="shared" ref="D26" si="1">D15+D18+D24</f>
        <v>17996</v>
      </c>
      <c r="E26" s="40"/>
      <c r="F26" s="16">
        <f>F15+F18+F24</f>
        <v>16260</v>
      </c>
    </row>
    <row r="27" spans="1:6" ht="13" thickTop="1">
      <c r="C27" s="115"/>
    </row>
    <row r="28" spans="1:6">
      <c r="B28" s="43" t="s">
        <v>27</v>
      </c>
      <c r="C28" s="114"/>
      <c r="D28" s="42"/>
      <c r="E28" s="42"/>
      <c r="F28" s="42"/>
    </row>
    <row r="29" spans="1:6">
      <c r="B29" s="113"/>
      <c r="C29" s="191"/>
    </row>
    <row r="30" spans="1:6" ht="14" customHeight="1">
      <c r="B30" s="113"/>
      <c r="C30" s="191"/>
    </row>
    <row r="31" spans="1:6" ht="12.75" customHeight="1">
      <c r="C31" s="99"/>
    </row>
    <row r="32" spans="1:6" ht="12.75" customHeight="1">
      <c r="C32" s="112"/>
    </row>
  </sheetData>
  <pageMargins left="0.75" right="0.75" top="1" bottom="1" header="0.5" footer="0.5"/>
  <pageSetup orientation="portrait"/>
  <headerFooter alignWithMargins="0"/>
  <ignoredErrors>
    <ignoredError sqref="D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5"/>
  <sheetViews>
    <sheetView tabSelected="1" zoomScale="150" zoomScaleNormal="150" zoomScalePageLayoutView="150" workbookViewId="0">
      <selection activeCell="D9" sqref="D9"/>
    </sheetView>
  </sheetViews>
  <sheetFormatPr baseColWidth="10" defaultColWidth="8.83203125" defaultRowHeight="12" x14ac:dyDescent="0"/>
  <cols>
    <col min="1" max="1" width="6" style="118" bestFit="1" customWidth="1"/>
    <col min="2" max="2" width="25.6640625" style="118" customWidth="1"/>
    <col min="3" max="3" width="6.5" style="118" customWidth="1"/>
    <col min="4" max="4" width="14.1640625" style="118" customWidth="1"/>
    <col min="5" max="5" width="8.83203125" style="118"/>
    <col min="6" max="6" width="10.83203125" style="118" bestFit="1" customWidth="1"/>
    <col min="7" max="16384" width="8.83203125" style="118"/>
  </cols>
  <sheetData>
    <row r="1" spans="1:6">
      <c r="C1" s="119"/>
      <c r="D1" s="65" t="s">
        <v>28</v>
      </c>
      <c r="F1" s="202" t="s">
        <v>28</v>
      </c>
    </row>
    <row r="2" spans="1:6">
      <c r="A2" s="131"/>
      <c r="B2" s="136" t="s">
        <v>169</v>
      </c>
      <c r="C2" s="135"/>
      <c r="D2" s="65" t="s">
        <v>271</v>
      </c>
      <c r="F2" s="202" t="s">
        <v>306</v>
      </c>
    </row>
    <row r="3" spans="1:6">
      <c r="B3" s="131"/>
      <c r="C3" s="135" t="s">
        <v>27</v>
      </c>
    </row>
    <row r="4" spans="1:6">
      <c r="B4" s="127" t="s">
        <v>23</v>
      </c>
      <c r="C4" s="134"/>
      <c r="D4" s="127"/>
      <c r="E4" s="127"/>
      <c r="F4" s="127"/>
    </row>
    <row r="5" spans="1:6">
      <c r="A5" s="131">
        <v>5000</v>
      </c>
      <c r="B5" s="131" t="s">
        <v>21</v>
      </c>
      <c r="C5" s="119"/>
      <c r="F5" s="246"/>
    </row>
    <row r="6" spans="1:6">
      <c r="B6" s="118" t="s">
        <v>49</v>
      </c>
      <c r="C6" s="119"/>
      <c r="D6" s="129">
        <v>2500</v>
      </c>
      <c r="F6" s="40">
        <v>2000</v>
      </c>
    </row>
    <row r="7" spans="1:6">
      <c r="B7" s="118" t="s">
        <v>166</v>
      </c>
      <c r="C7" s="119"/>
      <c r="D7" s="129">
        <v>500</v>
      </c>
      <c r="F7" s="246">
        <v>500</v>
      </c>
    </row>
    <row r="8" spans="1:6">
      <c r="B8" s="118" t="s">
        <v>165</v>
      </c>
      <c r="C8" s="119"/>
      <c r="D8" s="133">
        <v>66919</v>
      </c>
      <c r="F8" s="246">
        <v>66919</v>
      </c>
    </row>
    <row r="9" spans="1:6">
      <c r="B9" s="118" t="s">
        <v>164</v>
      </c>
      <c r="C9" s="119"/>
      <c r="D9" s="129">
        <v>6500</v>
      </c>
      <c r="F9" s="246">
        <v>6500</v>
      </c>
    </row>
    <row r="10" spans="1:6">
      <c r="B10" s="118" t="s">
        <v>119</v>
      </c>
      <c r="C10" s="119"/>
      <c r="D10" s="129">
        <v>1500</v>
      </c>
      <c r="F10" s="246">
        <v>1000</v>
      </c>
    </row>
    <row r="11" spans="1:6">
      <c r="B11" s="118" t="s">
        <v>163</v>
      </c>
      <c r="C11" s="119"/>
      <c r="D11" s="129">
        <f>(30.3*7)*12</f>
        <v>2545.1999999999998</v>
      </c>
      <c r="F11" s="246">
        <v>2545</v>
      </c>
    </row>
    <row r="12" spans="1:6">
      <c r="B12" s="118" t="s">
        <v>113</v>
      </c>
      <c r="D12" s="129">
        <v>150</v>
      </c>
      <c r="F12" s="40">
        <v>150</v>
      </c>
    </row>
    <row r="13" spans="1:6">
      <c r="B13" s="118" t="s">
        <v>161</v>
      </c>
      <c r="D13" s="129">
        <v>1500</v>
      </c>
      <c r="F13" s="246">
        <v>1500</v>
      </c>
    </row>
    <row r="14" spans="1:6" ht="14">
      <c r="B14" s="118" t="s">
        <v>159</v>
      </c>
      <c r="D14" s="129">
        <v>500</v>
      </c>
      <c r="E14"/>
      <c r="F14" s="246">
        <v>500</v>
      </c>
    </row>
    <row r="15" spans="1:6" ht="14">
      <c r="B15" s="118" t="s">
        <v>37</v>
      </c>
      <c r="D15" s="129">
        <v>8500</v>
      </c>
      <c r="E15"/>
      <c r="F15" s="246">
        <v>8500</v>
      </c>
    </row>
    <row r="16" spans="1:6" ht="14">
      <c r="B16" s="131" t="s">
        <v>158</v>
      </c>
      <c r="D16" s="132">
        <f>SUM(D6:D15)</f>
        <v>91114.2</v>
      </c>
      <c r="E16"/>
      <c r="F16" s="256">
        <f>SUM(F6:F15)</f>
        <v>90114</v>
      </c>
    </row>
    <row r="17" spans="1:6" ht="14">
      <c r="D17" s="129"/>
      <c r="E17"/>
      <c r="F17" s="246"/>
    </row>
    <row r="18" spans="1:6" ht="14">
      <c r="A18" s="131">
        <v>5100</v>
      </c>
      <c r="B18" s="131" t="s">
        <v>157</v>
      </c>
      <c r="D18" s="129"/>
      <c r="E18"/>
      <c r="F18" s="246"/>
    </row>
    <row r="19" spans="1:6" ht="14">
      <c r="B19" s="118" t="s">
        <v>156</v>
      </c>
      <c r="C19" s="118">
        <v>1</v>
      </c>
      <c r="D19" s="104">
        <v>5000</v>
      </c>
      <c r="E19"/>
      <c r="F19" s="257">
        <v>6000</v>
      </c>
    </row>
    <row r="20" spans="1:6" ht="14">
      <c r="D20" s="129"/>
      <c r="E20"/>
      <c r="F20" s="246"/>
    </row>
    <row r="21" spans="1:6" ht="14">
      <c r="A21" s="131">
        <v>5200</v>
      </c>
      <c r="B21" s="131" t="s">
        <v>155</v>
      </c>
      <c r="D21" s="129"/>
      <c r="E21"/>
      <c r="F21" s="246"/>
    </row>
    <row r="22" spans="1:6" ht="14">
      <c r="B22" s="118" t="s">
        <v>154</v>
      </c>
      <c r="D22" s="104">
        <v>1500</v>
      </c>
      <c r="E22"/>
      <c r="F22" s="257">
        <v>1500</v>
      </c>
    </row>
    <row r="23" spans="1:6" ht="14">
      <c r="D23" s="129"/>
      <c r="E23"/>
      <c r="F23" s="246"/>
    </row>
    <row r="24" spans="1:6" ht="14">
      <c r="D24" s="129"/>
      <c r="E24"/>
      <c r="F24" s="246"/>
    </row>
    <row r="25" spans="1:6" ht="13" thickBot="1">
      <c r="B25" s="131" t="s">
        <v>147</v>
      </c>
      <c r="C25" s="130"/>
      <c r="D25" s="128">
        <f>D16+D19+D22</f>
        <v>97614.2</v>
      </c>
      <c r="E25" s="40"/>
      <c r="F25" s="253">
        <f>F16+F19+F22</f>
        <v>97614</v>
      </c>
    </row>
    <row r="26" spans="1:6" ht="13" thickTop="1">
      <c r="C26" s="119"/>
    </row>
    <row r="27" spans="1:6">
      <c r="B27" s="127" t="s">
        <v>27</v>
      </c>
      <c r="C27" s="126"/>
      <c r="D27" s="125"/>
      <c r="E27" s="125"/>
      <c r="F27" s="125"/>
    </row>
    <row r="28" spans="1:6" ht="16" customHeight="1">
      <c r="B28" s="121"/>
      <c r="C28" s="192"/>
    </row>
    <row r="29" spans="1:6">
      <c r="B29" s="254" t="s">
        <v>330</v>
      </c>
    </row>
    <row r="30" spans="1:6" ht="12.75" customHeight="1">
      <c r="B30" s="124"/>
      <c r="C30" s="123"/>
    </row>
    <row r="31" spans="1:6" ht="12.75" customHeight="1">
      <c r="B31" s="122"/>
      <c r="C31" s="192"/>
    </row>
    <row r="32" spans="1:6">
      <c r="B32" s="121"/>
      <c r="C32" s="192"/>
    </row>
    <row r="33" spans="2:3">
      <c r="B33" s="121"/>
      <c r="C33" s="192"/>
    </row>
    <row r="34" spans="2:3" ht="12.75" customHeight="1">
      <c r="B34" s="121"/>
      <c r="C34" s="192"/>
    </row>
    <row r="35" spans="2:3">
      <c r="B35" s="120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3"/>
  <sheetViews>
    <sheetView topLeftCell="A29" zoomScale="150" zoomScaleNormal="150" zoomScalePageLayoutView="150" workbookViewId="0">
      <selection activeCell="F46" sqref="F46"/>
    </sheetView>
  </sheetViews>
  <sheetFormatPr baseColWidth="10" defaultColWidth="8.83203125" defaultRowHeight="13" x14ac:dyDescent="0"/>
  <cols>
    <col min="1" max="1" width="5.5" style="1" bestFit="1" customWidth="1"/>
    <col min="2" max="2" width="28.5" style="1" customWidth="1"/>
    <col min="3" max="3" width="6.5" style="1" bestFit="1" customWidth="1"/>
    <col min="4" max="4" width="15.6640625" style="137" customWidth="1"/>
    <col min="5" max="5" width="3.5" style="1" customWidth="1"/>
    <col min="6" max="6" width="11.33203125" style="1" bestFit="1" customWidth="1"/>
    <col min="7" max="16384" width="8.83203125" style="1"/>
  </cols>
  <sheetData>
    <row r="1" spans="1:8">
      <c r="A1" s="39"/>
      <c r="B1" s="39"/>
      <c r="C1" s="39"/>
      <c r="D1" s="205" t="s">
        <v>28</v>
      </c>
      <c r="E1" s="39"/>
      <c r="F1" s="202" t="s">
        <v>28</v>
      </c>
      <c r="G1" s="39"/>
      <c r="H1" s="39"/>
    </row>
    <row r="2" spans="1:8">
      <c r="A2" s="41"/>
      <c r="B2" s="66" t="s">
        <v>312</v>
      </c>
      <c r="C2" s="41"/>
      <c r="D2" s="205" t="s">
        <v>271</v>
      </c>
      <c r="E2" s="39"/>
      <c r="F2" s="202" t="s">
        <v>306</v>
      </c>
      <c r="G2" s="39"/>
      <c r="H2" s="39"/>
    </row>
    <row r="3" spans="1:8" ht="13.5" customHeight="1">
      <c r="A3" s="39"/>
      <c r="B3" s="41"/>
      <c r="C3" s="41" t="s">
        <v>27</v>
      </c>
      <c r="D3" s="15"/>
      <c r="E3" s="39"/>
      <c r="F3" s="39"/>
      <c r="G3" s="39"/>
      <c r="H3" s="39"/>
    </row>
    <row r="4" spans="1:8">
      <c r="A4" s="39"/>
      <c r="B4" s="43" t="s">
        <v>26</v>
      </c>
      <c r="C4" s="43"/>
      <c r="D4" s="43"/>
      <c r="E4" s="43"/>
      <c r="F4" s="249"/>
      <c r="G4" s="39"/>
      <c r="H4" s="39"/>
    </row>
    <row r="5" spans="1:8">
      <c r="A5" s="41">
        <v>7100</v>
      </c>
      <c r="B5" s="62" t="s">
        <v>173</v>
      </c>
      <c r="C5" s="39"/>
      <c r="D5" s="75">
        <v>0</v>
      </c>
      <c r="E5" s="39"/>
      <c r="F5" s="221">
        <v>0</v>
      </c>
      <c r="G5" s="39"/>
      <c r="H5" s="39"/>
    </row>
    <row r="6" spans="1:8">
      <c r="A6" s="41"/>
      <c r="B6" s="62" t="s">
        <v>177</v>
      </c>
      <c r="C6" s="39"/>
      <c r="D6" s="230">
        <v>0</v>
      </c>
      <c r="E6" s="39"/>
      <c r="F6" s="250">
        <v>0</v>
      </c>
      <c r="G6" s="39"/>
      <c r="H6" s="39"/>
    </row>
    <row r="7" spans="1:8">
      <c r="A7" s="41"/>
      <c r="B7" s="62"/>
      <c r="C7" s="231"/>
      <c r="D7" s="15"/>
      <c r="E7" s="39"/>
      <c r="F7" s="221"/>
      <c r="G7" s="39"/>
      <c r="H7" s="39"/>
    </row>
    <row r="8" spans="1:8" ht="13.5" customHeight="1">
      <c r="A8" s="39"/>
      <c r="B8" s="43" t="s">
        <v>23</v>
      </c>
      <c r="C8" s="232"/>
      <c r="D8" s="29"/>
      <c r="E8" s="29"/>
      <c r="F8" s="249"/>
      <c r="G8" s="39"/>
      <c r="H8" s="39"/>
    </row>
    <row r="9" spans="1:8">
      <c r="A9" s="41">
        <v>7000</v>
      </c>
      <c r="B9" s="41" t="s">
        <v>21</v>
      </c>
      <c r="C9" s="233"/>
      <c r="D9" s="15"/>
      <c r="E9" s="39"/>
      <c r="F9" s="221"/>
      <c r="G9" s="39"/>
      <c r="H9" s="39"/>
    </row>
    <row r="10" spans="1:8">
      <c r="A10" s="39"/>
      <c r="B10" s="39" t="s">
        <v>371</v>
      </c>
      <c r="C10" s="234"/>
      <c r="D10" s="15">
        <f>8250*1.03</f>
        <v>8497.5</v>
      </c>
      <c r="E10" s="39"/>
      <c r="F10" s="221">
        <v>9275</v>
      </c>
      <c r="G10" s="39"/>
      <c r="H10" s="39"/>
    </row>
    <row r="11" spans="1:8">
      <c r="A11" s="39"/>
      <c r="B11" s="39" t="s">
        <v>176</v>
      </c>
      <c r="C11" s="234"/>
      <c r="D11" s="15">
        <f>5600*1.03</f>
        <v>5768</v>
      </c>
      <c r="E11" s="39"/>
      <c r="F11" s="221">
        <v>5770</v>
      </c>
      <c r="G11" s="39"/>
      <c r="H11" s="39"/>
    </row>
    <row r="12" spans="1:8">
      <c r="A12" s="39"/>
      <c r="B12" s="39" t="s">
        <v>108</v>
      </c>
      <c r="C12" s="12"/>
      <c r="D12" s="15">
        <v>1000</v>
      </c>
      <c r="E12" s="39"/>
      <c r="F12" s="221">
        <v>1000</v>
      </c>
      <c r="G12" s="39"/>
      <c r="H12" s="39"/>
    </row>
    <row r="13" spans="1:8">
      <c r="A13" s="39"/>
      <c r="B13" s="39" t="s">
        <v>343</v>
      </c>
      <c r="C13" s="40">
        <v>1</v>
      </c>
      <c r="D13" s="15">
        <v>1545</v>
      </c>
      <c r="E13" s="39"/>
      <c r="F13" s="221">
        <v>2325</v>
      </c>
      <c r="G13" s="39"/>
      <c r="H13" s="39"/>
    </row>
    <row r="14" spans="1:8">
      <c r="A14" s="39"/>
      <c r="B14" s="39" t="s">
        <v>175</v>
      </c>
      <c r="C14" s="234"/>
      <c r="D14" s="15">
        <v>0</v>
      </c>
      <c r="E14" s="39"/>
      <c r="F14" s="221">
        <v>0</v>
      </c>
      <c r="G14" s="39"/>
      <c r="H14" s="39"/>
    </row>
    <row r="15" spans="1:8">
      <c r="A15" s="39"/>
      <c r="B15" s="40" t="s">
        <v>127</v>
      </c>
      <c r="C15" s="40"/>
      <c r="D15" s="40">
        <v>2250</v>
      </c>
      <c r="E15" s="40"/>
      <c r="F15" s="221">
        <v>3000</v>
      </c>
      <c r="G15" s="39"/>
      <c r="H15" s="39"/>
    </row>
    <row r="16" spans="1:8">
      <c r="A16" s="39"/>
      <c r="B16" s="40" t="s">
        <v>113</v>
      </c>
      <c r="C16" s="40"/>
      <c r="D16" s="40">
        <v>250</v>
      </c>
      <c r="E16" s="40"/>
      <c r="F16" s="221">
        <v>250</v>
      </c>
      <c r="G16" s="39"/>
      <c r="H16" s="39"/>
    </row>
    <row r="17" spans="1:8">
      <c r="A17" s="39"/>
      <c r="B17" s="40" t="s">
        <v>338</v>
      </c>
      <c r="C17" s="40">
        <v>2</v>
      </c>
      <c r="D17" s="40"/>
      <c r="E17" s="40"/>
      <c r="F17" s="221">
        <v>1030</v>
      </c>
      <c r="G17" s="39"/>
      <c r="H17" s="39"/>
    </row>
    <row r="18" spans="1:8">
      <c r="A18" s="39"/>
      <c r="B18" s="41" t="s">
        <v>110</v>
      </c>
      <c r="C18" s="235"/>
      <c r="D18" s="48">
        <f>SUM(D10:D16)</f>
        <v>19310.5</v>
      </c>
      <c r="E18" s="39"/>
      <c r="F18" s="225">
        <f>SUM(F10:F17)</f>
        <v>22650</v>
      </c>
      <c r="G18" s="39"/>
      <c r="H18" s="39"/>
    </row>
    <row r="19" spans="1:8">
      <c r="A19" s="39"/>
      <c r="B19" s="39"/>
      <c r="C19" s="234"/>
      <c r="D19" s="15"/>
      <c r="E19" s="39"/>
      <c r="F19" s="221"/>
      <c r="G19" s="39"/>
      <c r="H19" s="39"/>
    </row>
    <row r="20" spans="1:8">
      <c r="A20" s="41">
        <v>7100</v>
      </c>
      <c r="B20" s="41" t="s">
        <v>174</v>
      </c>
      <c r="C20" s="95"/>
      <c r="D20" s="15"/>
      <c r="E20" s="39"/>
      <c r="F20" s="221"/>
      <c r="G20" s="39"/>
      <c r="H20" s="39"/>
    </row>
    <row r="21" spans="1:8">
      <c r="A21" s="39"/>
      <c r="B21" s="39" t="s">
        <v>173</v>
      </c>
      <c r="C21" s="95"/>
      <c r="D21" s="15">
        <v>2000</v>
      </c>
      <c r="E21" s="39"/>
      <c r="F21" s="221">
        <v>2000</v>
      </c>
      <c r="G21" s="39"/>
      <c r="H21" s="39"/>
    </row>
    <row r="22" spans="1:8" ht="13" customHeight="1">
      <c r="A22" s="39"/>
      <c r="B22" s="39" t="s">
        <v>57</v>
      </c>
      <c r="C22" s="95"/>
      <c r="D22" s="15">
        <v>3000</v>
      </c>
      <c r="E22" s="44"/>
      <c r="F22" s="221">
        <v>2000</v>
      </c>
      <c r="G22" s="39"/>
      <c r="H22" s="39"/>
    </row>
    <row r="23" spans="1:8" ht="11.25" customHeight="1">
      <c r="A23" s="39"/>
      <c r="B23" s="39" t="s">
        <v>284</v>
      </c>
      <c r="C23" s="95"/>
      <c r="D23" s="15">
        <v>500</v>
      </c>
      <c r="E23" s="44"/>
      <c r="F23" s="221">
        <v>500</v>
      </c>
      <c r="G23" s="39"/>
      <c r="H23" s="39"/>
    </row>
    <row r="24" spans="1:8">
      <c r="A24" s="39"/>
      <c r="B24" s="39" t="s">
        <v>172</v>
      </c>
      <c r="C24" s="95">
        <v>3</v>
      </c>
      <c r="D24" s="15">
        <f>1000*1.03</f>
        <v>1030</v>
      </c>
      <c r="E24" s="44"/>
      <c r="F24" s="221">
        <v>1185</v>
      </c>
      <c r="G24" s="39"/>
      <c r="H24" s="39"/>
    </row>
    <row r="25" spans="1:8">
      <c r="A25" s="39"/>
      <c r="B25" s="41" t="s">
        <v>171</v>
      </c>
      <c r="C25" s="36"/>
      <c r="D25" s="48">
        <f>SUM(D21:D24)</f>
        <v>6530</v>
      </c>
      <c r="E25" s="44"/>
      <c r="F25" s="225">
        <f t="shared" ref="F25" si="0">SUM(F21:F24)</f>
        <v>5685</v>
      </c>
      <c r="G25" s="39"/>
      <c r="H25" s="39"/>
    </row>
    <row r="26" spans="1:8">
      <c r="A26" s="39"/>
      <c r="B26" s="39"/>
      <c r="C26" s="233"/>
      <c r="D26" s="15"/>
      <c r="E26" s="44"/>
      <c r="F26" s="221"/>
      <c r="G26" s="39"/>
      <c r="H26" s="39"/>
    </row>
    <row r="27" spans="1:8">
      <c r="A27" s="41">
        <v>7200</v>
      </c>
      <c r="B27" s="41" t="s">
        <v>170</v>
      </c>
      <c r="C27" s="233"/>
      <c r="D27" s="15"/>
      <c r="E27" s="44"/>
      <c r="F27" s="221"/>
      <c r="G27" s="39"/>
      <c r="H27" s="39"/>
    </row>
    <row r="28" spans="1:8">
      <c r="A28" s="39"/>
      <c r="B28" s="39" t="s">
        <v>139</v>
      </c>
      <c r="C28" s="236"/>
      <c r="D28" s="105">
        <v>5000</v>
      </c>
      <c r="E28" s="44"/>
      <c r="F28" s="222">
        <v>5000</v>
      </c>
      <c r="G28" s="39"/>
      <c r="H28" s="39"/>
    </row>
    <row r="29" spans="1:8">
      <c r="A29" s="39"/>
      <c r="B29" s="39"/>
      <c r="C29" s="233"/>
      <c r="D29" s="15"/>
      <c r="E29" s="44"/>
      <c r="F29" s="221"/>
      <c r="G29" s="39"/>
      <c r="H29" s="39"/>
    </row>
    <row r="30" spans="1:8">
      <c r="A30" s="39"/>
      <c r="B30" s="154" t="s">
        <v>321</v>
      </c>
      <c r="C30" s="236"/>
      <c r="D30" s="32">
        <f t="shared" ref="D30:F30" si="1">SUM(D5:D6)</f>
        <v>0</v>
      </c>
      <c r="E30" s="45"/>
      <c r="F30" s="251">
        <f t="shared" si="1"/>
        <v>0</v>
      </c>
      <c r="G30" s="39"/>
      <c r="H30" s="39"/>
    </row>
    <row r="31" spans="1:8" ht="14" thickBot="1">
      <c r="A31" s="39"/>
      <c r="B31" s="154" t="s">
        <v>322</v>
      </c>
      <c r="C31" s="237"/>
      <c r="D31" s="16">
        <f t="shared" ref="D31" si="2">(D18+D25+D28)</f>
        <v>30840.5</v>
      </c>
      <c r="E31" s="45"/>
      <c r="F31" s="223">
        <f>(F18+F25+F28)</f>
        <v>33335</v>
      </c>
      <c r="G31" s="39"/>
      <c r="H31" s="39"/>
    </row>
    <row r="32" spans="1:8" ht="14" thickTop="1">
      <c r="A32" s="39"/>
      <c r="B32" s="41" t="s">
        <v>295</v>
      </c>
      <c r="C32" s="237"/>
      <c r="D32" s="45"/>
      <c r="E32" s="45"/>
      <c r="F32" s="228"/>
      <c r="G32" s="39"/>
      <c r="H32" s="39"/>
    </row>
    <row r="33" spans="1:8">
      <c r="A33" s="39"/>
      <c r="B33" s="41"/>
      <c r="C33" s="237"/>
      <c r="D33" s="45"/>
      <c r="E33" s="39"/>
      <c r="F33" s="221"/>
      <c r="G33" s="39"/>
      <c r="H33" s="39"/>
    </row>
    <row r="34" spans="1:8">
      <c r="A34" s="39"/>
      <c r="B34" s="39"/>
      <c r="C34" s="39"/>
      <c r="D34" s="39"/>
      <c r="E34" s="39"/>
      <c r="F34" s="39"/>
      <c r="G34" s="39"/>
      <c r="H34" s="39"/>
    </row>
    <row r="35" spans="1:8">
      <c r="A35" s="39"/>
      <c r="B35" s="39"/>
      <c r="C35" s="39"/>
      <c r="D35" s="39"/>
      <c r="E35" s="39"/>
      <c r="F35" s="39"/>
      <c r="G35" s="39"/>
      <c r="H35" s="39"/>
    </row>
    <row r="36" spans="1:8">
      <c r="A36" s="39"/>
      <c r="B36" s="66" t="s">
        <v>313</v>
      </c>
      <c r="C36" s="39"/>
      <c r="D36" s="39"/>
      <c r="E36" s="39"/>
      <c r="F36" s="39"/>
      <c r="G36" s="39"/>
      <c r="H36" s="39"/>
    </row>
    <row r="37" spans="1:8" s="40" customFormat="1" ht="12">
      <c r="A37" s="39"/>
      <c r="B37" s="39"/>
      <c r="C37" s="39"/>
      <c r="D37" s="39"/>
      <c r="E37" s="39"/>
      <c r="F37" s="39"/>
      <c r="G37" s="39"/>
      <c r="H37" s="39"/>
    </row>
    <row r="38" spans="1:8">
      <c r="A38" s="39"/>
      <c r="B38" s="238" t="s">
        <v>23</v>
      </c>
      <c r="C38" s="239"/>
      <c r="D38" s="240"/>
      <c r="E38" s="240"/>
      <c r="F38" s="240"/>
      <c r="G38" s="39"/>
      <c r="H38" s="39"/>
    </row>
    <row r="39" spans="1:8">
      <c r="A39" s="41">
        <v>5400</v>
      </c>
      <c r="B39" s="41" t="s">
        <v>314</v>
      </c>
      <c r="C39" s="39"/>
      <c r="D39" s="15"/>
      <c r="E39" s="241"/>
      <c r="F39" s="221"/>
      <c r="G39" s="39"/>
      <c r="H39" s="39"/>
    </row>
    <row r="40" spans="1:8">
      <c r="A40" s="41"/>
      <c r="B40" s="39" t="s">
        <v>151</v>
      </c>
      <c r="C40" s="39"/>
      <c r="D40" s="15">
        <f>26090</f>
        <v>26090</v>
      </c>
      <c r="E40" s="241"/>
      <c r="F40" s="221">
        <v>26060</v>
      </c>
      <c r="G40" s="39"/>
      <c r="H40" s="39"/>
    </row>
    <row r="41" spans="1:8">
      <c r="A41" s="41"/>
      <c r="B41" s="39" t="s">
        <v>150</v>
      </c>
      <c r="C41" s="39"/>
      <c r="D41" s="15">
        <v>4000</v>
      </c>
      <c r="E41" s="241"/>
      <c r="F41" s="221">
        <v>3500</v>
      </c>
      <c r="G41" s="39"/>
      <c r="H41" s="39"/>
    </row>
    <row r="42" spans="1:8" s="40" customFormat="1">
      <c r="A42" s="41"/>
      <c r="B42" s="41" t="s">
        <v>153</v>
      </c>
      <c r="C42" s="39"/>
      <c r="D42" s="48">
        <f>SUM(D40:D41)</f>
        <v>30090</v>
      </c>
      <c r="E42" s="241"/>
      <c r="F42" s="225">
        <f>SUM(F40:F41)</f>
        <v>29560</v>
      </c>
      <c r="G42" s="39"/>
      <c r="H42" s="39"/>
    </row>
    <row r="43" spans="1:8">
      <c r="A43" s="41"/>
      <c r="B43" s="39"/>
      <c r="C43" s="39"/>
      <c r="D43" s="15"/>
      <c r="E43" s="241"/>
      <c r="F43" s="221"/>
      <c r="G43" s="39"/>
      <c r="H43" s="39"/>
    </row>
    <row r="44" spans="1:8">
      <c r="A44" s="41">
        <v>5500</v>
      </c>
      <c r="B44" s="41" t="s">
        <v>152</v>
      </c>
      <c r="C44" s="39"/>
      <c r="D44" s="15"/>
      <c r="E44" s="241"/>
      <c r="F44" s="221"/>
      <c r="G44" s="39"/>
      <c r="H44" s="39"/>
    </row>
    <row r="45" spans="1:8">
      <c r="A45" s="39"/>
      <c r="B45" s="39" t="s">
        <v>151</v>
      </c>
      <c r="C45" s="39"/>
      <c r="D45" s="15">
        <v>13000</v>
      </c>
      <c r="E45" s="241"/>
      <c r="F45" s="221">
        <v>14650</v>
      </c>
      <c r="G45" s="39"/>
      <c r="H45" s="39"/>
    </row>
    <row r="46" spans="1:8">
      <c r="A46" s="39"/>
      <c r="B46" s="39" t="s">
        <v>150</v>
      </c>
      <c r="C46" s="39"/>
      <c r="D46" s="15">
        <v>8250</v>
      </c>
      <c r="E46" s="241"/>
      <c r="F46" s="221">
        <v>7500</v>
      </c>
      <c r="G46" s="39"/>
      <c r="H46" s="39"/>
    </row>
    <row r="47" spans="1:8">
      <c r="A47" s="39"/>
      <c r="B47" s="39" t="s">
        <v>149</v>
      </c>
      <c r="C47" s="39"/>
      <c r="D47" s="15">
        <v>0</v>
      </c>
      <c r="E47" s="241"/>
      <c r="F47" s="221">
        <v>0</v>
      </c>
      <c r="G47" s="39"/>
      <c r="H47" s="39"/>
    </row>
    <row r="48" spans="1:8">
      <c r="A48" s="39"/>
      <c r="B48" s="41" t="s">
        <v>148</v>
      </c>
      <c r="C48" s="39"/>
      <c r="D48" s="48">
        <f>SUM(D45:D47)</f>
        <v>21250</v>
      </c>
      <c r="E48" s="241"/>
      <c r="F48" s="225">
        <f>SUM(F45:F47)</f>
        <v>22150</v>
      </c>
      <c r="G48" s="39"/>
      <c r="H48" s="39"/>
    </row>
    <row r="49" spans="1:11">
      <c r="A49" s="39"/>
      <c r="B49" s="39"/>
      <c r="C49" s="39"/>
      <c r="D49" s="15"/>
      <c r="E49" s="241"/>
      <c r="F49" s="221"/>
      <c r="G49" s="39"/>
      <c r="H49" s="39"/>
    </row>
    <row r="50" spans="1:11" ht="14" thickBot="1">
      <c r="A50" s="39"/>
      <c r="B50" s="154" t="s">
        <v>325</v>
      </c>
      <c r="C50" s="237"/>
      <c r="D50" s="16">
        <f t="shared" ref="D50" si="3">D42+D48</f>
        <v>51340</v>
      </c>
      <c r="E50" s="241"/>
      <c r="F50" s="16">
        <f>F42+F48</f>
        <v>51710</v>
      </c>
      <c r="G50" s="39"/>
      <c r="H50" s="39"/>
    </row>
    <row r="51" spans="1:11" ht="14" thickTop="1">
      <c r="A51" s="39"/>
      <c r="B51" s="39"/>
      <c r="C51" s="39"/>
      <c r="D51" s="15"/>
      <c r="E51" s="241"/>
      <c r="F51" s="39"/>
      <c r="G51" s="39"/>
      <c r="H51" s="39"/>
    </row>
    <row r="52" spans="1:11">
      <c r="A52" s="39"/>
      <c r="B52" s="66" t="s">
        <v>315</v>
      </c>
      <c r="C52" s="39"/>
      <c r="D52" s="15"/>
      <c r="E52" s="39"/>
      <c r="F52" s="39"/>
      <c r="G52" s="39"/>
      <c r="H52" s="39"/>
    </row>
    <row r="53" spans="1:11" s="40" customFormat="1" ht="12"/>
    <row r="54" spans="1:11">
      <c r="A54" s="39"/>
      <c r="B54" s="238" t="s">
        <v>23</v>
      </c>
      <c r="C54" s="239"/>
      <c r="D54" s="240"/>
      <c r="E54" s="240"/>
      <c r="F54" s="240"/>
      <c r="G54" s="39"/>
      <c r="H54" s="39"/>
    </row>
    <row r="55" spans="1:11">
      <c r="A55" s="39"/>
      <c r="B55" s="39" t="s">
        <v>168</v>
      </c>
      <c r="C55" s="95"/>
      <c r="D55" s="15">
        <f>1000*1.03</f>
        <v>1030</v>
      </c>
      <c r="E55" s="39"/>
      <c r="F55" s="221">
        <v>1030</v>
      </c>
      <c r="G55" s="199"/>
      <c r="H55" s="199"/>
      <c r="I55" s="200"/>
      <c r="J55" s="200"/>
      <c r="K55" s="200"/>
    </row>
    <row r="56" spans="1:11">
      <c r="A56" s="39"/>
      <c r="B56" s="47" t="s">
        <v>167</v>
      </c>
      <c r="C56" s="95"/>
      <c r="D56" s="15">
        <v>1000</v>
      </c>
      <c r="E56" s="39"/>
      <c r="F56" s="221">
        <v>1500</v>
      </c>
      <c r="G56" s="199"/>
      <c r="H56" s="199"/>
      <c r="I56" s="200"/>
      <c r="J56" s="200"/>
      <c r="K56" s="200"/>
    </row>
    <row r="57" spans="1:11">
      <c r="A57" s="39"/>
      <c r="B57" s="39" t="s">
        <v>375</v>
      </c>
      <c r="C57" s="39"/>
      <c r="D57" s="15">
        <v>1030</v>
      </c>
      <c r="E57" s="39"/>
      <c r="F57" s="221">
        <v>1030</v>
      </c>
      <c r="G57" s="39"/>
      <c r="H57" s="39"/>
    </row>
    <row r="58" spans="1:11">
      <c r="A58" s="39"/>
      <c r="B58" s="39" t="s">
        <v>376</v>
      </c>
      <c r="C58" s="39"/>
      <c r="D58" s="15">
        <v>2000</v>
      </c>
      <c r="E58" s="39"/>
      <c r="F58" s="221">
        <v>1500</v>
      </c>
      <c r="G58" s="39"/>
      <c r="H58" s="39"/>
    </row>
    <row r="59" spans="1:11">
      <c r="A59" s="39"/>
      <c r="B59" s="39" t="s">
        <v>320</v>
      </c>
      <c r="C59" s="39">
        <v>4</v>
      </c>
      <c r="D59" s="20">
        <v>0</v>
      </c>
      <c r="E59" s="39"/>
      <c r="F59" s="221">
        <v>2500</v>
      </c>
      <c r="G59" s="39"/>
      <c r="H59" s="39"/>
    </row>
    <row r="60" spans="1:11">
      <c r="A60" s="39"/>
      <c r="B60" s="41" t="s">
        <v>323</v>
      </c>
      <c r="C60" s="39"/>
      <c r="D60" s="109">
        <f t="shared" ref="D60" si="4">SUM(D55:D59)</f>
        <v>5060</v>
      </c>
      <c r="E60" s="20"/>
      <c r="F60" s="227">
        <f>SUM(F55:F59)</f>
        <v>7560</v>
      </c>
      <c r="G60" s="39"/>
      <c r="H60" s="39"/>
    </row>
    <row r="61" spans="1:11">
      <c r="A61" s="39"/>
      <c r="B61" s="39"/>
      <c r="C61" s="39"/>
      <c r="D61" s="15"/>
      <c r="E61" s="39"/>
      <c r="F61" s="39"/>
      <c r="G61" s="39"/>
      <c r="H61" s="39"/>
    </row>
    <row r="62" spans="1:11">
      <c r="A62" s="39"/>
      <c r="B62" s="154" t="s">
        <v>324</v>
      </c>
      <c r="C62" s="39"/>
      <c r="D62" s="15">
        <f t="shared" ref="D62:F62" si="5">D5</f>
        <v>0</v>
      </c>
      <c r="E62" s="15"/>
      <c r="F62" s="15">
        <f t="shared" si="5"/>
        <v>0</v>
      </c>
      <c r="G62" s="39"/>
      <c r="H62" s="39"/>
    </row>
    <row r="63" spans="1:11">
      <c r="A63" s="39"/>
      <c r="B63" s="154" t="s">
        <v>97</v>
      </c>
      <c r="C63" s="39"/>
      <c r="D63" s="15">
        <f t="shared" ref="D63" si="6">D31+D50+D60</f>
        <v>87240.5</v>
      </c>
      <c r="E63" s="15"/>
      <c r="F63" s="15">
        <f>F31+F50+F60</f>
        <v>92605</v>
      </c>
      <c r="G63" s="39"/>
      <c r="H63" s="39"/>
    </row>
    <row r="64" spans="1:11" ht="14" thickBot="1">
      <c r="A64" s="39"/>
      <c r="B64" s="41" t="s">
        <v>295</v>
      </c>
      <c r="C64" s="39"/>
      <c r="D64" s="243">
        <f t="shared" ref="D64" si="7">D63-D62</f>
        <v>87240.5</v>
      </c>
      <c r="E64" s="15"/>
      <c r="F64" s="243">
        <f>F63-F62</f>
        <v>92605</v>
      </c>
      <c r="G64" s="39"/>
      <c r="H64" s="39"/>
    </row>
    <row r="65" spans="1:8" ht="14" thickTop="1">
      <c r="A65" s="39"/>
      <c r="B65" s="39"/>
      <c r="C65" s="39"/>
      <c r="D65" s="15"/>
      <c r="E65" s="39"/>
      <c r="F65" s="39"/>
      <c r="G65" s="39"/>
      <c r="H65" s="39"/>
    </row>
    <row r="66" spans="1:8">
      <c r="A66" s="39"/>
      <c r="B66" s="39"/>
      <c r="C66" s="39"/>
      <c r="D66" s="15"/>
      <c r="E66" s="39"/>
      <c r="F66" s="39"/>
      <c r="G66" s="39"/>
      <c r="H66" s="39"/>
    </row>
    <row r="67" spans="1:8">
      <c r="A67" s="39"/>
      <c r="B67" s="43" t="s">
        <v>27</v>
      </c>
      <c r="C67" s="42"/>
      <c r="D67" s="76"/>
      <c r="E67" s="76"/>
      <c r="F67" s="76"/>
      <c r="G67" s="39"/>
      <c r="H67" s="39"/>
    </row>
    <row r="68" spans="1:8" s="40" customFormat="1" ht="12">
      <c r="B68" s="273">
        <v>1</v>
      </c>
      <c r="C68" s="39" t="s">
        <v>344</v>
      </c>
    </row>
    <row r="69" spans="1:8">
      <c r="A69" s="39"/>
      <c r="B69" s="113">
        <v>2</v>
      </c>
      <c r="C69" s="39" t="s">
        <v>345</v>
      </c>
      <c r="D69" s="242"/>
      <c r="E69" s="39"/>
      <c r="F69" s="39"/>
      <c r="G69" s="39"/>
      <c r="H69" s="39"/>
    </row>
    <row r="70" spans="1:8">
      <c r="A70" s="39"/>
      <c r="B70" s="216">
        <v>3</v>
      </c>
      <c r="C70" s="39" t="s">
        <v>377</v>
      </c>
      <c r="D70" s="15"/>
      <c r="E70" s="39"/>
      <c r="F70" s="39"/>
      <c r="G70" s="39"/>
      <c r="H70" s="39"/>
    </row>
    <row r="71" spans="1:8">
      <c r="A71" s="39"/>
      <c r="B71" s="216">
        <v>4</v>
      </c>
      <c r="C71" s="39" t="s">
        <v>334</v>
      </c>
      <c r="D71" s="15"/>
      <c r="E71" s="39"/>
      <c r="F71" s="39"/>
      <c r="G71" s="39"/>
      <c r="H71" s="39"/>
    </row>
    <row r="72" spans="1:8">
      <c r="A72" s="39"/>
      <c r="B72" s="216"/>
      <c r="C72" s="39"/>
      <c r="D72" s="15"/>
      <c r="E72" s="39"/>
      <c r="F72" s="39"/>
      <c r="G72" s="39"/>
      <c r="H72" s="39"/>
    </row>
    <row r="73" spans="1:8">
      <c r="A73" s="39"/>
      <c r="B73" s="39"/>
      <c r="C73" s="39"/>
      <c r="D73" s="15"/>
      <c r="E73" s="39"/>
      <c r="F73" s="39"/>
      <c r="G73" s="39"/>
      <c r="H73" s="39"/>
    </row>
  </sheetData>
  <phoneticPr fontId="24" type="noConversion"/>
  <pageMargins left="0.75" right="0.75" top="1" bottom="1" header="0.5" footer="0.5"/>
  <pageSetup scale="6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Cover Page</vt:lpstr>
      <vt:lpstr>Fee Breakdown</vt:lpstr>
      <vt:lpstr>Summary</vt:lpstr>
      <vt:lpstr>General Operations</vt:lpstr>
      <vt:lpstr>Activities &amp; Events</vt:lpstr>
      <vt:lpstr>Communications</vt:lpstr>
      <vt:lpstr>Elected Rep</vt:lpstr>
      <vt:lpstr>Executive</vt:lpstr>
      <vt:lpstr>Internal-External</vt:lpstr>
      <vt:lpstr>Finance</vt:lpstr>
      <vt:lpstr>DriveU</vt:lpstr>
      <vt:lpstr>Golden X Inn</vt:lpstr>
      <vt:lpstr>Info Desk- Maritime Bus</vt:lpstr>
      <vt:lpstr>Clothing Store</vt:lpstr>
      <vt:lpstr>Honorarium</vt:lpstr>
      <vt:lpstr>Appendix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Budget 2012-2013</dc:title>
  <dc:creator/>
  <cp:lastModifiedBy/>
  <cp:lastPrinted>2014-03-07T17:05:34Z</cp:lastPrinted>
  <dcterms:created xsi:type="dcterms:W3CDTF">2006-09-16T00:00:00Z</dcterms:created>
  <dcterms:modified xsi:type="dcterms:W3CDTF">2016-02-02T14:45:22Z</dcterms:modified>
</cp:coreProperties>
</file>